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10785" windowHeight="7110"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Q30" i="15" l="1"/>
  <c r="Q24" i="15"/>
  <c r="B39" i="22" l="1"/>
  <c r="AD26" i="5"/>
  <c r="AD28" i="5" s="1"/>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30" i="15"/>
  <c r="U29" i="15"/>
  <c r="T29" i="15"/>
  <c r="U28" i="15"/>
  <c r="T28" i="15"/>
  <c r="U27" i="15"/>
  <c r="T27" i="15"/>
  <c r="U26" i="15"/>
  <c r="T26" i="15"/>
  <c r="U25" i="15"/>
  <c r="T25" i="15"/>
  <c r="U24" i="15"/>
  <c r="R30" i="15"/>
  <c r="R24" i="15"/>
  <c r="C48" i="23" l="1"/>
  <c r="B48" i="23"/>
  <c r="B103" i="23"/>
  <c r="N30" i="15" l="1"/>
  <c r="E64" i="15" l="1"/>
  <c r="F64" i="15" s="1"/>
  <c r="E63" i="15"/>
  <c r="F63" i="15" s="1"/>
  <c r="E62" i="15"/>
  <c r="F62" i="15" s="1"/>
  <c r="E61" i="15"/>
  <c r="F61" i="15" s="1"/>
  <c r="E60" i="15"/>
  <c r="F60" i="15" s="1"/>
  <c r="E59" i="15"/>
  <c r="F59" i="15" s="1"/>
  <c r="E58" i="15"/>
  <c r="F58" i="15" s="1"/>
  <c r="C57" i="15"/>
  <c r="E57" i="15" s="1"/>
  <c r="F57" i="15" s="1"/>
  <c r="E56" i="15"/>
  <c r="F56" i="15" s="1"/>
  <c r="E55" i="15"/>
  <c r="F55" i="15" s="1"/>
  <c r="E54" i="15"/>
  <c r="F54" i="15" s="1"/>
  <c r="E53" i="15"/>
  <c r="F53"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F31" i="15" s="1"/>
  <c r="S30" i="15"/>
  <c r="O30" i="15"/>
  <c r="M30" i="15"/>
  <c r="L30" i="15"/>
  <c r="K30" i="15"/>
  <c r="J30" i="15"/>
  <c r="I30" i="15"/>
  <c r="H30" i="15"/>
  <c r="G30" i="15"/>
  <c r="C30" i="15"/>
  <c r="E29" i="15"/>
  <c r="F29" i="15" s="1"/>
  <c r="E28" i="15"/>
  <c r="F28" i="15" s="1"/>
  <c r="E27" i="15"/>
  <c r="F27" i="15" s="1"/>
  <c r="E26" i="15"/>
  <c r="F26" i="15" s="1"/>
  <c r="E25" i="15"/>
  <c r="F25" i="15" s="1"/>
  <c r="S24" i="15"/>
  <c r="O24" i="15"/>
  <c r="M24" i="15"/>
  <c r="L24" i="15"/>
  <c r="K24" i="15"/>
  <c r="J24" i="15"/>
  <c r="I24" i="15"/>
  <c r="H24" i="15"/>
  <c r="G24" i="15"/>
  <c r="C24" i="15"/>
  <c r="C40" i="7" s="1"/>
  <c r="C52" i="15" l="1"/>
  <c r="E52" i="15" s="1"/>
  <c r="F52" i="15" s="1"/>
  <c r="B25" i="23"/>
  <c r="C67" i="23" s="1"/>
  <c r="P30" i="15"/>
  <c r="P24" i="15"/>
  <c r="T24" i="15" s="1"/>
  <c r="F30" i="15"/>
  <c r="N24" i="15"/>
  <c r="F24" i="15"/>
  <c r="E24" i="15"/>
  <c r="E30" i="15"/>
  <c r="B81" i="23" l="1"/>
  <c r="T30" i="15"/>
  <c r="B81" i="22"/>
  <c r="L26" i="5" l="1"/>
  <c r="D26" i="5"/>
  <c r="B27" i="22" l="1"/>
  <c r="A12" i="6" l="1"/>
  <c r="C73" i="23" l="1"/>
  <c r="D73" i="23" s="1"/>
  <c r="E73" i="23" s="1"/>
  <c r="F73" i="23" s="1"/>
  <c r="G73" i="23" s="1"/>
  <c r="H73" i="23" s="1"/>
  <c r="I73" i="23" s="1"/>
  <c r="J73" i="23" s="1"/>
  <c r="K73" i="23" s="1"/>
  <c r="L73" i="23" s="1"/>
  <c r="B67" i="22" l="1"/>
  <c r="B65" i="22"/>
  <c r="B54" i="22"/>
  <c r="B32" i="22"/>
  <c r="A14" i="15" l="1"/>
  <c r="A11" i="15"/>
  <c r="A8" i="15"/>
  <c r="A4" i="15"/>
  <c r="C48" i="7"/>
  <c r="C49" i="7" l="1"/>
  <c r="B34" i="22"/>
  <c r="B51" i="22" l="1"/>
  <c r="B43" i="22"/>
  <c r="B66" i="22"/>
  <c r="B47" i="22"/>
  <c r="B64" i="22"/>
  <c r="B56" i="22"/>
  <c r="B37" i="22"/>
  <c r="B30" i="22" s="1"/>
  <c r="B59" i="22" s="1"/>
  <c r="B29" i="22"/>
  <c r="A15" i="23" l="1"/>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47" i="23"/>
  <c r="B45" i="23"/>
  <c r="B80" i="23" l="1"/>
  <c r="B79" i="23"/>
  <c r="C74" i="23"/>
  <c r="C52" i="23"/>
  <c r="C47" i="23"/>
  <c r="D58" i="23"/>
  <c r="B46" i="23"/>
  <c r="B85" i="23"/>
  <c r="C85" i="23"/>
  <c r="B66" i="23"/>
  <c r="B68" i="23" s="1"/>
  <c r="B54" i="23" l="1"/>
  <c r="B55" i="23" s="1"/>
  <c r="B29" i="23"/>
  <c r="F76" i="23"/>
  <c r="C59" i="23"/>
  <c r="E102" i="23"/>
  <c r="D48" i="23" s="1"/>
  <c r="D74" i="23"/>
  <c r="D52" i="23"/>
  <c r="E58" i="23"/>
  <c r="D47" i="23"/>
  <c r="B75" i="23"/>
  <c r="C53" i="23" l="1"/>
  <c r="B82" i="23"/>
  <c r="B56" i="23"/>
  <c r="B69" i="23" s="1"/>
  <c r="B77" i="23" s="1"/>
  <c r="D67" i="23"/>
  <c r="E67" i="23" s="1"/>
  <c r="E76" i="23" s="1"/>
  <c r="C76" i="23"/>
  <c r="D59" i="23"/>
  <c r="D80" i="23" s="1"/>
  <c r="F102" i="23"/>
  <c r="E48" i="23" s="1"/>
  <c r="C103" i="23"/>
  <c r="C80" i="23"/>
  <c r="E85" i="23"/>
  <c r="C55" i="23"/>
  <c r="D53" i="23" s="1"/>
  <c r="F58" i="23"/>
  <c r="E52" i="23"/>
  <c r="E47" i="23"/>
  <c r="E74" i="23"/>
  <c r="D85" i="23"/>
  <c r="B49" i="23" l="1"/>
  <c r="D76" i="23"/>
  <c r="F67" i="23"/>
  <c r="G67" i="23" s="1"/>
  <c r="H67" i="23" s="1"/>
  <c r="B70" i="23"/>
  <c r="B71" i="23" s="1"/>
  <c r="G102" i="23"/>
  <c r="F48" i="23" s="1"/>
  <c r="D103" i="23"/>
  <c r="E59" i="23"/>
  <c r="G58" i="23"/>
  <c r="F74" i="23"/>
  <c r="F52" i="23"/>
  <c r="F47" i="23"/>
  <c r="D55" i="23"/>
  <c r="C82" i="23"/>
  <c r="C56" i="23"/>
  <c r="C69" i="23" s="1"/>
  <c r="C49" i="23" l="1"/>
  <c r="C61" i="23" s="1"/>
  <c r="E80" i="23"/>
  <c r="G76" i="23"/>
  <c r="E103" i="23"/>
  <c r="F59" i="23"/>
  <c r="H102" i="23"/>
  <c r="G48" i="23" s="1"/>
  <c r="C77" i="23"/>
  <c r="B78" i="23"/>
  <c r="D82" i="23"/>
  <c r="D56" i="23"/>
  <c r="D69" i="23" s="1"/>
  <c r="I67" i="23"/>
  <c r="H76" i="23"/>
  <c r="G74" i="23"/>
  <c r="G47" i="23"/>
  <c r="H58" i="23"/>
  <c r="G52" i="23"/>
  <c r="B72" i="23"/>
  <c r="E53" i="23"/>
  <c r="G85" i="23"/>
  <c r="F85" i="23"/>
  <c r="D49" i="23" l="1"/>
  <c r="D61" i="23" s="1"/>
  <c r="C60" i="23"/>
  <c r="C66" i="23" s="1"/>
  <c r="C68" i="23" s="1"/>
  <c r="C79" i="23"/>
  <c r="D79" i="23" s="1"/>
  <c r="F80" i="23"/>
  <c r="I102" i="23"/>
  <c r="H48" i="23" s="1"/>
  <c r="F103" i="23"/>
  <c r="G59" i="23"/>
  <c r="D77" i="23"/>
  <c r="E55" i="23"/>
  <c r="F53" i="23" s="1"/>
  <c r="J67" i="23"/>
  <c r="I76" i="23"/>
  <c r="H85" i="23"/>
  <c r="H74" i="23"/>
  <c r="H52" i="23"/>
  <c r="H47" i="23"/>
  <c r="I58" i="23"/>
  <c r="C75" i="23" l="1"/>
  <c r="C70" i="23"/>
  <c r="C71" i="23" s="1"/>
  <c r="C72" i="23" s="1"/>
  <c r="E49" i="23"/>
  <c r="E61" i="23" s="1"/>
  <c r="E79" i="23" s="1"/>
  <c r="D60" i="23"/>
  <c r="D66" i="23" s="1"/>
  <c r="D68" i="23" s="1"/>
  <c r="G80" i="23"/>
  <c r="H59" i="23"/>
  <c r="G103" i="23"/>
  <c r="J102" i="23"/>
  <c r="I48" i="23" s="1"/>
  <c r="F55" i="23"/>
  <c r="J58" i="23"/>
  <c r="I52" i="23"/>
  <c r="I74" i="23"/>
  <c r="I47" i="23"/>
  <c r="J76" i="23"/>
  <c r="K67" i="23"/>
  <c r="E82" i="23"/>
  <c r="E56" i="23"/>
  <c r="E69" i="23" s="1"/>
  <c r="C78" i="23" l="1"/>
  <c r="D75" i="23"/>
  <c r="D70" i="23"/>
  <c r="D71" i="23" s="1"/>
  <c r="D78" i="23" s="1"/>
  <c r="F49" i="23"/>
  <c r="F61" i="23" s="1"/>
  <c r="F79" i="23" s="1"/>
  <c r="E60" i="23"/>
  <c r="E66" i="23" s="1"/>
  <c r="E68" i="23" s="1"/>
  <c r="E75" i="23" s="1"/>
  <c r="H80" i="23"/>
  <c r="K102" i="23"/>
  <c r="J48" i="23" s="1"/>
  <c r="H103" i="23"/>
  <c r="I59" i="23"/>
  <c r="K76" i="23"/>
  <c r="L67" i="23"/>
  <c r="J85" i="23"/>
  <c r="I85" i="23"/>
  <c r="J52" i="23"/>
  <c r="K58" i="23"/>
  <c r="J74" i="23"/>
  <c r="J47" i="23"/>
  <c r="F56" i="23"/>
  <c r="F69" i="23" s="1"/>
  <c r="F82" i="23"/>
  <c r="E77" i="23"/>
  <c r="G53" i="23"/>
  <c r="D72" i="23" l="1"/>
  <c r="G49" i="23"/>
  <c r="G61" i="23" s="1"/>
  <c r="G79" i="23" s="1"/>
  <c r="E70" i="23"/>
  <c r="E71" i="23" s="1"/>
  <c r="F60" i="23"/>
  <c r="F66" i="23" s="1"/>
  <c r="F68" i="23" s="1"/>
  <c r="F75" i="23" s="1"/>
  <c r="I103" i="23"/>
  <c r="I80" i="23"/>
  <c r="J59" i="23"/>
  <c r="L102" i="23"/>
  <c r="K48" i="23" s="1"/>
  <c r="F77" i="23"/>
  <c r="L58" i="23"/>
  <c r="K74" i="23"/>
  <c r="K52" i="23"/>
  <c r="K47" i="23"/>
  <c r="L76" i="23"/>
  <c r="G55" i="23"/>
  <c r="H53" i="23" s="1"/>
  <c r="F70" i="23" l="1"/>
  <c r="H49" i="23"/>
  <c r="H61" i="23" s="1"/>
  <c r="G60" i="23"/>
  <c r="G66" i="23" s="1"/>
  <c r="G68" i="23" s="1"/>
  <c r="G75" i="23" s="1"/>
  <c r="H79" i="23"/>
  <c r="K59" i="23"/>
  <c r="J80" i="23"/>
  <c r="J103" i="23"/>
  <c r="M102" i="23"/>
  <c r="L48" i="23" s="1"/>
  <c r="F71" i="23"/>
  <c r="H55" i="23"/>
  <c r="L74" i="23"/>
  <c r="L47" i="23"/>
  <c r="L52" i="23"/>
  <c r="E78" i="23"/>
  <c r="G82" i="23"/>
  <c r="G56" i="23"/>
  <c r="G69" i="23" s="1"/>
  <c r="K85" i="23"/>
  <c r="E72" i="23"/>
  <c r="I49" i="23" l="1"/>
  <c r="I61" i="23" s="1"/>
  <c r="H60" i="23"/>
  <c r="H66" i="23" s="1"/>
  <c r="H68" i="23" s="1"/>
  <c r="H75" i="23" s="1"/>
  <c r="I79" i="23"/>
  <c r="K80" i="23"/>
  <c r="K103" i="23"/>
  <c r="L59" i="23"/>
  <c r="H82" i="23"/>
  <c r="H56" i="23"/>
  <c r="H69" i="23" s="1"/>
  <c r="I53" i="23"/>
  <c r="F72" i="23"/>
  <c r="G77" i="23"/>
  <c r="G70" i="23"/>
  <c r="F78" i="23"/>
  <c r="L85" i="23"/>
  <c r="J49" i="23" l="1"/>
  <c r="J61" i="23" s="1"/>
  <c r="J79" i="23" s="1"/>
  <c r="I60" i="23"/>
  <c r="I66" i="23" s="1"/>
  <c r="I68" i="23" s="1"/>
  <c r="I75" i="23" s="1"/>
  <c r="L80" i="23"/>
  <c r="L103" i="23"/>
  <c r="H77" i="23"/>
  <c r="H70" i="23"/>
  <c r="I55" i="23"/>
  <c r="J53" i="23" s="1"/>
  <c r="G71" i="23"/>
  <c r="G72" i="23" s="1"/>
  <c r="J60" i="23" l="1"/>
  <c r="J66" i="23" s="1"/>
  <c r="J68" i="23" s="1"/>
  <c r="J75" i="23" s="1"/>
  <c r="K49" i="23"/>
  <c r="K61" i="23" s="1"/>
  <c r="K60" i="23" s="1"/>
  <c r="K66" i="23" s="1"/>
  <c r="K68" i="23" s="1"/>
  <c r="K75" i="23" s="1"/>
  <c r="M103" i="23"/>
  <c r="H71" i="23"/>
  <c r="H72" i="23" s="1"/>
  <c r="J55" i="23"/>
  <c r="G78" i="23"/>
  <c r="I82" i="23"/>
  <c r="I56" i="23"/>
  <c r="I69" i="23" s="1"/>
  <c r="L49" i="23" l="1"/>
  <c r="L61" i="23" s="1"/>
  <c r="K79" i="23"/>
  <c r="I77" i="23"/>
  <c r="I70" i="23"/>
  <c r="J56" i="23"/>
  <c r="J69" i="23" s="1"/>
  <c r="J82" i="23"/>
  <c r="H78" i="23"/>
  <c r="K53" i="23"/>
  <c r="L60" i="23" l="1"/>
  <c r="L66" i="23" s="1"/>
  <c r="L68" i="23" s="1"/>
  <c r="L75" i="23" s="1"/>
  <c r="L79" i="23"/>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B86" i="23" s="1"/>
  <c r="B88" i="23" l="1"/>
  <c r="B87" i="23"/>
  <c r="B90" i="23" s="1"/>
  <c r="B84" i="23"/>
  <c r="B89" i="23" s="1"/>
  <c r="C83" i="23"/>
  <c r="C86" i="23" l="1"/>
  <c r="C84" i="23"/>
  <c r="C89" i="23" s="1"/>
  <c r="C88" i="23"/>
  <c r="D83" i="23"/>
  <c r="D86" i="23" s="1"/>
  <c r="D84" i="23" l="1"/>
  <c r="D89" i="23" s="1"/>
  <c r="D88" i="23"/>
  <c r="E83" i="23"/>
  <c r="D87" i="23"/>
  <c r="C87" i="23"/>
  <c r="C90" i="23" s="1"/>
  <c r="E86" i="23" l="1"/>
  <c r="D90" i="23"/>
  <c r="F83" i="23"/>
  <c r="E84" i="23"/>
  <c r="E89" i="23" s="1"/>
  <c r="E88" i="23"/>
  <c r="F86" i="23" l="1"/>
  <c r="F87" i="23" s="1"/>
  <c r="F88" i="23"/>
  <c r="F84" i="23"/>
  <c r="F89" i="23" s="1"/>
  <c r="G83" i="23"/>
  <c r="G88" i="23" s="1"/>
  <c r="H83" i="23"/>
  <c r="H86" i="23" s="1"/>
  <c r="E87" i="23"/>
  <c r="E90" i="23" s="1"/>
  <c r="H84" i="23" l="1"/>
  <c r="I83" i="23"/>
  <c r="I86" i="23" s="1"/>
  <c r="F90" i="23"/>
  <c r="G86" i="23"/>
  <c r="H88" i="23"/>
  <c r="G84" i="23"/>
  <c r="G89" i="23" s="1"/>
  <c r="I88" i="23" l="1"/>
  <c r="H89" i="23"/>
  <c r="I84" i="23"/>
  <c r="I89" i="23" s="1"/>
  <c r="H87" i="23"/>
  <c r="G87" i="23"/>
  <c r="G90" i="23" s="1"/>
  <c r="I87" i="23"/>
  <c r="J83" i="23"/>
  <c r="I90" i="23" l="1"/>
  <c r="K83" i="23"/>
  <c r="K86" i="23" s="1"/>
  <c r="J86" i="23"/>
  <c r="J88" i="23"/>
  <c r="J84" i="23"/>
  <c r="J89" i="23" s="1"/>
  <c r="H90" i="23"/>
  <c r="K84" i="23" l="1"/>
  <c r="K88" i="23"/>
  <c r="K89" i="23"/>
  <c r="J87" i="23"/>
  <c r="J90" i="23" s="1"/>
  <c r="K87" i="23"/>
  <c r="L83" i="23"/>
  <c r="K90" i="23" l="1"/>
  <c r="L86" i="23"/>
  <c r="L88" i="23"/>
  <c r="L84" i="23"/>
  <c r="L89" i="23" s="1"/>
  <c r="G28" i="23" s="1"/>
  <c r="L87" i="23" l="1"/>
  <c r="G30" i="23" l="1"/>
  <c r="L90" i="23"/>
  <c r="G29" i="23"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<sst xmlns="http://schemas.openxmlformats.org/spreadsheetml/2006/main" count="1069" uniqueCount="588">
  <si>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</si>
  <si>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</si>
  <si>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</si>
  <si>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</si>
  <si>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</si>
  <si>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</si>
  <si>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</si>
  <si>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</si>
  <si>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</si>
  <si>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</si>
  <si>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</si>
  <si>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</si>
  <si>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</si>
  <si>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</si>
  <si>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</si>
  <si>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</si>
  <si>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</si>
  <si>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</si>
  <si>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</si>
  <si>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</si>
  <si>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</si>
  <si>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</si>
  <si>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</si>
  <si>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</si>
  <si>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</si>
  <si>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</si>
  <si>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</si>
  <si>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</si>
  <si>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</si>
  <si>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</si>
  <si>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</si>
  <si>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</si>
  <si>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</si>
  <si>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</si>
  <si>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</si>
  <si>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</si>
  <si>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</si>
  <si>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</si>
  <si>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</si>
  <si>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</si>
  <si>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</si>
  <si>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</si>
  <si>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</si>
  <si>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</si>
  <si>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</si>
  <si>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</si>
  <si>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</si>
  <si>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</si>
  <si>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</si>
  <si>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</si>
  <si>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</si>
  <si>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</si>
  <si>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</si>
  <si>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</si>
  <si>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</si>
  <si>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</si>
  <si>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</si>
  <si>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</si>
  <si>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</si>
  <si>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</si>
  <si>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</si>
  <si>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</si>
  <si>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</si>
  <si>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</si>
  <si>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</si>
  <si>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</si>
  <si>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</si>
  <si>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</si>
  <si>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</si>
  <si>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</si>
  <si>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</si>
  <si>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</si>
  <si>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</si>
  <si>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</si>
  <si>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</si>
  <si>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</si>
  <si>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</si>
  <si>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</si>
  <si>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</si>
  <si>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</si>
  <si>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</si>
  <si>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</si>
  <si>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</si>
  <si>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</si>
  <si>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</si>
  <si>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</si>
  <si>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</si>
  <si>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</si>
  <si>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</si>
  <si>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</si>
  <si>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</si>
  <si>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</si>
  <si>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</si>
  <si>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</si>
  <si>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</si>
  <si>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</si>
  <si>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</si>
  <si>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</si>
  <si>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</si>
  <si>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</si>
  <si>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</si>
  <si>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</si>
  <si>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</si>
  <si>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</si>
  <si>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</si>
  <si>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</si>
  <si>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</si>
  <si>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</si>
  <si>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</si>
  <si>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</si>
  <si>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</si>
  <si>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</si>
  <si>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</si>
  <si>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</si>
  <si>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</si>
  <si>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</si>
  <si>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</si>
  <si>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</si>
  <si>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</si>
  <si>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</si>
  <si>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</si>
  <si>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</si>
  <si>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</si>
  <si>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</si>
  <si>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</si>
  <si>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</si>
  <si>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</si>
  <si>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</si>
  <si>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</si>
  <si>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</si>
  <si>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</si>
  <si>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</si>
  <si>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</si>
  <si>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</si>
  <si>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</si>
  <si>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</si>
  <si>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</si>
  <si>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</si>
  <si>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</si>
  <si>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</si>
  <si>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</si>
  <si>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</si>
  <si>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</si>
  <si>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</si>
  <si>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</si>
  <si>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</si>
  <si>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</si>
  <si>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</si>
  <si>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</si>
  <si>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</si>
  <si>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</si>
  <si>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</si>
  <si>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</si>
  <si>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</si>
  <si>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</si>
  <si>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</si>
  <si>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</si>
  <si>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</si>
  <si>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</si>
  <si>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</si>
  <si>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</si>
  <si>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</si>
  <si>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</si>
  <si>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</si>
  <si>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</si>
  <si>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</si>
  <si>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</si>
  <si>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</si>
  <si>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</si>
  <si>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</si>
  <si>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</si>
  <si>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</si>
  <si>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</si>
  <si>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</si>
  <si>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</si>
  <si>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</si>
  <si>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</si>
  <si>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</si>
  <si>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</si>
  <si>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</si>
  <si>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</si>
  <si>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</si>
  <si>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</si>
  <si>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</si>
  <si>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</si>
  <si>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</si>
  <si>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</si>
  <si>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</si>
  <si>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</si>
  <si>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</si>
  <si>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</si>
  <si>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</si>
  <si>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</si>
  <si>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</si>
  <si>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</si>
  <si>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</si>
  <si>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</si>
  <si>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</si>
  <si>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</si>
  <si>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</si>
  <si>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</si>
  <si>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</si>
  <si>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</si>
  <si>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</si>
  <si>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</si>
  <si>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</si>
  <si>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</si>
  <si>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</si>
  <si>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</si>
  <si>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</si>
  <si>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</si>
  <si>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</si>
  <si>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</si>
  <si>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</si>
  <si>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</si>
  <si>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</si>
  <si>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</si>
  <si>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</si>
  <si>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</si>
  <si>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</si>
  <si>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</si>
  <si>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</si>
  <si>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</si>
  <si>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</si>
  <si>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</si>
  <si>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</si>
  <si>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</si>
  <si>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</si>
  <si>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</si>
  <si>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</si>
  <si>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</si>
  <si>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</si>
  <si>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</si>
  <si>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</si>
  <si>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</si>
  <si>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</si>
  <si>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</si>
  <si>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</si>
  <si>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</si>
  <si>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</si>
  <si>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</si>
  <si>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</si>
  <si>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</si>
  <si>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</si>
  <si>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</si>
  <si>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</si>
  <si>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</si>
  <si>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</si>
  <si>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</si>
  <si>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</si>
  <si>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</si>
  <si>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</si>
  <si>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</si>
  <si>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</si>
  <si>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</si>
  <si>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</si>
  <si>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</si>
  <si>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</si>
  <si>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</si>
  <si>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</si>
  <si>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</si>
  <si>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</si>
  <si>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</si>
  <si>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</si>
  <si>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</si>
  <si>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</si>
  <si>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</si>
  <si>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</si>
  <si>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</si>
  <si>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</si>
  <si>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</si>
  <si>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</si>
  <si>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</si>
  <si>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</si>
  <si>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</si>
  <si>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</si>
  <si>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</si>
  <si>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</si>
  <si>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</si>
  <si>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</si>
  <si>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</si>
  <si>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</si>
  <si>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</si>
  <si>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</si>
  <si>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</si>
  <si>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</si>
  <si>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</si>
  <si>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</si>
  <si>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</si>
  <si>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</si>
  <si>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</si>
  <si>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</si>
  <si>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</si>
  <si>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</si>
  <si>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</si>
  <si>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</si>
  <si>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</si>
  <si>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</si>
  <si>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</si>
  <si>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</si>
  <si>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</si>
  <si>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</si>
  <si>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</si>
  <si>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</si>
  <si>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</si>
  <si>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</si>
  <si>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</si>
  <si>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</si>
  <si>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</si>
  <si>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</si>
  <si>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</si>
  <si>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</si>
  <si>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</si>
  <si>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</si>
  <si>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</si>
  <si>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</si>
  <si>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</si>
  <si>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</si>
  <si>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</si>
  <si>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</si>
  <si>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</si>
  <si>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</si>
  <si>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</si>
  <si>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</si>
  <si>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</si>
  <si>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</si>
  <si>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</si>
  <si>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</si>
  <si>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</si>
  <si>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</si>
  <si>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</si>
  <si>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</si>
  <si>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</si>
  <si>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</si>
  <si>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</si>
  <si>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</si>
  <si>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</si>
  <si>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</si>
  <si>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</si>
  <si>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</si>
  <si>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</si>
  <si>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</si>
  <si>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</si>
  <si>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</si>
  <si>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</si>
  <si>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</si>
  <si>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</si>
  <si>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</si>
  <si>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</si>
  <si>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</si>
  <si>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</si>
  <si>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</si>
  <si>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</si>
  <si>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</si>
  <si>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</si>
  <si>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</si>
  <si>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</si>
  <si>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</si>
  <si>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</si>
  <si>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</si>
  <si>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</si>
  <si>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</si>
  <si>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</si>
  <si>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</si>
  <si>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</si>
  <si>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</si>
  <si>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</si>
  <si>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</si>
  <si>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</si>
  <si>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</si>
  <si>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</si>
  <si>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</si>
  <si>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</si>
  <si>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</si>
  <si>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</si>
  <si>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</si>
  <si>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</si>
  <si>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</si>
  <si>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</si>
  <si>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</si>
  <si>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</si>
  <si>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</si>
  <si>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</si>
  <si>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</si>
  <si>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</si>
  <si>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</si>
  <si>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</si>
  <si>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</si>
  <si>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</si>
  <si>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</si>
  <si>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</si>
  <si>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</si>
  <si>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</si>
  <si>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</si>
  <si>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</si>
  <si>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</si>
  <si>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</si>
  <si>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</si>
  <si>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</si>
  <si>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</si>
  <si>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</si>
  <si>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</si>
  <si>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</si>
  <si>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</si>
  <si>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</si>
  <si>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</si>
  <si>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</si>
  <si>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</si>
  <si>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</si>
  <si>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</si>
  <si>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</si>
  <si>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</si>
  <si>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</si>
  <si>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</si>
  <si>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</si>
  <si>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</si>
  <si>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</si>
  <si>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</si>
  <si>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</si>
  <si>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</si>
  <si>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</si>
  <si>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</si>
  <si>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</si>
  <si>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</si>
  <si>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</si>
  <si>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</si>
  <si>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</si>
  <si>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</si>
  <si>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</si>
  <si>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</si>
  <si>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</si>
  <si>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</si>
  <si>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</si>
  <si>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</si>
  <si>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</si>
  <si>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</si>
  <si>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</si>
  <si>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</si>
  <si>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</si>
  <si>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</si>
  <si>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</si>
  <si>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</si>
  <si>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</si>
  <si>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</si>
  <si>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</si>
  <si>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</si>
  <si>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</si>
  <si>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</si>
  <si>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</si>
  <si>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</si>
  <si>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</si>
  <si>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</si>
  <si>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</si>
  <si>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</si>
  <si>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</si>
  <si>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</si>
  <si>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</si>
  <si>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</si>
  <si>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</si>
  <si>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</si>
  <si>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</si>
  <si>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</si>
  <si>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</si>
  <si>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</si>
  <si>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</si>
  <si>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</si>
  <si>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</si>
  <si>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</si>
  <si>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</si>
  <si>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</si>
  <si>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</si>
  <si>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</si>
  <si>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</si>
  <si>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</si>
  <si>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</si>
  <si>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</si>
  <si>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</si>
  <si>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</si>
  <si>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</si>
  <si>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</si>
  <si>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</si>
  <si>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</si>
  <si>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</si>
  <si>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</si>
  <si>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</si>
  <si>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</si>
  <si>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</si>
  <si>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</si>
  <si>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</si>
  <si>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</si>
  <si>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</si>
  <si>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</si>
  <si>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</si>
  <si>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</si>
  <si>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</si>
  <si>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</si>
  <si>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</si>
  <si>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</si>
  <si>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</si>
  <si>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</si>
  <si>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</si>
  <si>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</si>
  <si>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</si>
  <si>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</si>
  <si>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</si>
  <si>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</si>
  <si>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</si>
  <si>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</si>
  <si>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</si>
  <si>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</si>
  <si>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</si>
  <si>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</si>
  <si>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</si>
  <si>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</si>
  <si>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</si>
  <si>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</si>
  <si>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</si>
  <si>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</si>
  <si>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</si>
  <si>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</si>
  <si>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</si>
  <si>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</si>
  <si>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</si>
  <si>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</si>
  <si>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</si>
  <si>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</si>
  <si>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</si>
  <si>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</si>
  <si>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</si>
  <si>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</si>
  <si>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</si>
  <si>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</si>
  <si>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</si>
  <si>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</si>
  <si>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</si>
  <si>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</si>
  <si>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</si>
  <si>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</si>
  <si>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</si>
  <si>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</si>
  <si>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</si>
  <si>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</si>
  <si>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</si>
  <si>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</si>
  <si>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</si>
  <si>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</si>
  <si>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</si>
  <si>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</si>
  <si>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</si>
  <si>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</si>
  <si>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</si>
  <si>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</si>
  <si>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</si>
  <si>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</si>
  <si>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</si>
  <si>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</si>
  <si>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</si>
  <si>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</si>
  <si>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</si>
  <si>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</si>
  <si>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</si>
  <si>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Факт 2020 года</t>
  </si>
  <si>
    <t>Утвержденный план</t>
  </si>
  <si>
    <t>Предложение по корректировке утвержденного плана</t>
  </si>
  <si>
    <t>Сметная стоимость проекта в ценах 2021 года с НДС, млн. руб.</t>
  </si>
  <si>
    <t>Покупка четырех полноприводных автомобилей типа пассажирский фургон на шесть мест для перевозки ремонтной бригады</t>
  </si>
  <si>
    <t>M_92-26-23</t>
  </si>
  <si>
    <t>Полноприводный автомобиль пассажирский фургон на 6 мест - 1,244 млн.руб./шт.</t>
  </si>
  <si>
    <t>Акционерное общество "Россети Янтарь"</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</si>
  <si>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Титул включен в целях обеспечения текущей деятельности. В связи с переходом в 2021 году на одноуровневую структуру управления, в АО «Россети Янтарь» образовалось 6 РЭСов. Во вновь образованных РЭС отсутствует необходимый парк автотранспорта.</t>
  </si>
  <si>
    <t>АО «Россети Янтарь»</t>
  </si>
  <si>
    <t xml:space="preserve"> по состоянию на 01.01.2020</t>
  </si>
  <si>
    <t>Инвестиции</t>
  </si>
  <si>
    <t>Год раскрытия информации: 2023 год</t>
  </si>
  <si>
    <t>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</si>
  <si>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</si>
  <si>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</si>
  <si>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</si>
  <si>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</si>
  <si>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</si>
  <si>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</si>
  <si>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</si>
  <si>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</si>
  <si>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</si>
  <si>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в ценах 2022 года с НДС, млн. руб.</t>
  </si>
  <si>
    <t>ООО "Автомобильный завод "ГАЗ" договор поставки от 01.09.2022 № 895</t>
  </si>
  <si>
    <t>на основании заявки №1 к договору поставки от 01.09.2022 № 895 с ООО "Автомобильный завод "ГАЗ" (централизованная закупка ПАО "Россети")</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</si>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</sst>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0">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xf numFmtId="0" fontId="62"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1" xfId="2" applyFont="1" applyBorder="1" applyAlignment="1">
      <alignment horizontal="center" vertical="center"/>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52817896"/>
        <c:axId val="552817504"/>
      </c:lineChart>
      <c:catAx>
        <c:axId val="552817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2817504"/>
        <c:crosses val="autoZero"/>
        <c:auto val="1"/>
        <c:lblAlgn val="ctr"/>
        <c:lblOffset val="100"/>
        <c:noMultiLvlLbl val="0"/>
      </c:catAx>
      <c:valAx>
        <c:axId val="5528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28178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5" sqref="A5:C5"/>
    </sheetView>
  </sheetViews>
  <sheetFormatPr defaultColWidth="9.140625" defaultRowHeight="15" x14ac:dyDescent="0.25"/>
  <cols>
    <col min="1" max="1" width="6.140625" style="189" customWidth="1"/>
    <col min="2" max="2" width="53.5703125" style="189" customWidth="1"/>
    <col min="3" max="3" width="91.42578125" style="189" customWidth="1"/>
    <col min="4" max="4" width="12" style="189" customWidth="1"/>
    <col min="5" max="5" width="14.42578125" style="189"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99" customFormat="1" ht="18.75" customHeight="1" x14ac:dyDescent="0.2">
      <c r="C1" s="89" t="s">
        <v>66</v>
      </c>
    </row>
    <row r="2" spans="1:22" s="99" customFormat="1" ht="18.75" customHeight="1" x14ac:dyDescent="0.3">
      <c r="C2" s="90" t="s">
        <v>8</v>
      </c>
    </row>
    <row r="3" spans="1:22" s="99" customFormat="1" ht="18.75" x14ac:dyDescent="0.3">
      <c r="A3" s="140"/>
      <c r="C3" s="90" t="s">
        <v>506</v>
      </c>
    </row>
    <row r="4" spans="1:22" s="99" customFormat="1" ht="18.75" x14ac:dyDescent="0.3">
      <c r="A4" s="140"/>
      <c r="H4" s="90"/>
    </row>
    <row r="5" spans="1:22" s="99" customFormat="1" ht="15.75" x14ac:dyDescent="0.25">
      <c r="A5" s="246" t="s">
        <v>573</v>
      </c>
      <c r="B5" s="246"/>
      <c r="C5" s="246"/>
      <c r="D5" s="56"/>
      <c r="E5" s="56"/>
      <c r="F5" s="56"/>
      <c r="G5" s="56"/>
      <c r="H5" s="56"/>
      <c r="I5" s="56"/>
      <c r="J5" s="56"/>
    </row>
    <row r="6" spans="1:22" s="99" customFormat="1" ht="18.75" x14ac:dyDescent="0.3">
      <c r="A6" s="140"/>
      <c r="H6" s="90"/>
    </row>
    <row r="7" spans="1:22" s="99" customFormat="1" ht="18.75" x14ac:dyDescent="0.2">
      <c r="A7" s="250" t="s">
        <v>7</v>
      </c>
      <c r="B7" s="250"/>
      <c r="C7" s="250"/>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8.75" x14ac:dyDescent="0.2">
      <c r="A9" s="251" t="s">
        <v>568</v>
      </c>
      <c r="B9" s="251"/>
      <c r="C9" s="251"/>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47" t="s">
        <v>6</v>
      </c>
      <c r="B10" s="247"/>
      <c r="C10" s="247"/>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8.75" x14ac:dyDescent="0.2">
      <c r="A12" s="249" t="s">
        <v>566</v>
      </c>
      <c r="B12" s="249"/>
      <c r="C12" s="249"/>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47" t="s">
        <v>5</v>
      </c>
      <c r="B13" s="247"/>
      <c r="C13" s="247"/>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32.25" customHeight="1" x14ac:dyDescent="0.2">
      <c r="A15" s="252" t="s">
        <v>565</v>
      </c>
      <c r="B15" s="252"/>
      <c r="C15" s="252"/>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
      <c r="A16" s="247" t="s">
        <v>4</v>
      </c>
      <c r="B16" s="247"/>
      <c r="C16" s="247"/>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
      <c r="A18" s="248" t="s">
        <v>469</v>
      </c>
      <c r="B18" s="249"/>
      <c r="C18" s="249"/>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
      <c r="A20" s="126" t="s">
        <v>3</v>
      </c>
      <c r="B20" s="185" t="s">
        <v>64</v>
      </c>
      <c r="C20" s="184" t="s">
        <v>63</v>
      </c>
      <c r="D20" s="204"/>
      <c r="E20" s="204"/>
      <c r="F20" s="204"/>
      <c r="G20" s="204"/>
      <c r="H20" s="204"/>
      <c r="I20" s="142"/>
      <c r="J20" s="142"/>
      <c r="K20" s="142"/>
      <c r="L20" s="142"/>
      <c r="M20" s="142"/>
      <c r="N20" s="142"/>
      <c r="O20" s="142"/>
      <c r="P20" s="142"/>
      <c r="Q20" s="142"/>
      <c r="R20" s="142"/>
      <c r="S20" s="142"/>
      <c r="T20" s="183"/>
      <c r="U20" s="183"/>
      <c r="V20" s="183"/>
    </row>
    <row r="21" spans="1:22" s="145" customFormat="1" ht="16.5" customHeight="1" x14ac:dyDescent="0.2">
      <c r="A21" s="184">
        <v>1</v>
      </c>
      <c r="B21" s="185">
        <v>2</v>
      </c>
      <c r="C21" s="238">
        <v>3</v>
      </c>
      <c r="D21" s="204"/>
      <c r="E21" s="204"/>
      <c r="F21" s="204"/>
      <c r="G21" s="204"/>
      <c r="H21" s="204"/>
      <c r="I21" s="142"/>
      <c r="J21" s="142"/>
      <c r="K21" s="142"/>
      <c r="L21" s="142"/>
      <c r="M21" s="142"/>
      <c r="N21" s="142"/>
      <c r="O21" s="142"/>
      <c r="P21" s="142"/>
      <c r="Q21" s="142"/>
      <c r="R21" s="142"/>
      <c r="S21" s="142"/>
      <c r="T21" s="183"/>
      <c r="U21" s="183"/>
      <c r="V21" s="183"/>
    </row>
    <row r="22" spans="1:22" s="145" customFormat="1" ht="39" customHeight="1" x14ac:dyDescent="0.2">
      <c r="A22" s="186" t="s">
        <v>62</v>
      </c>
      <c r="B22" s="215" t="s">
        <v>323</v>
      </c>
      <c r="C22" s="207" t="s">
        <v>503</v>
      </c>
      <c r="D22" s="204"/>
      <c r="E22" s="204"/>
      <c r="F22" s="204"/>
      <c r="G22" s="204"/>
      <c r="H22" s="204"/>
      <c r="I22" s="142"/>
      <c r="J22" s="142"/>
      <c r="K22" s="142"/>
      <c r="L22" s="142"/>
      <c r="M22" s="142"/>
      <c r="N22" s="142"/>
      <c r="O22" s="142"/>
      <c r="P22" s="142"/>
      <c r="Q22" s="142"/>
      <c r="R22" s="142"/>
      <c r="S22" s="142"/>
      <c r="T22" s="183"/>
      <c r="U22" s="183"/>
      <c r="V22" s="183"/>
    </row>
    <row r="23" spans="1:22" s="145" customFormat="1" ht="41.25" customHeight="1" x14ac:dyDescent="0.2">
      <c r="A23" s="186" t="s">
        <v>61</v>
      </c>
      <c r="B23" s="205" t="s">
        <v>550</v>
      </c>
      <c r="C23" s="207" t="s">
        <v>552</v>
      </c>
      <c r="D23" s="204"/>
      <c r="E23" s="204"/>
      <c r="F23" s="204"/>
      <c r="G23" s="204"/>
      <c r="H23" s="204"/>
      <c r="I23" s="142"/>
      <c r="J23" s="142"/>
      <c r="K23" s="142"/>
      <c r="L23" s="142"/>
      <c r="M23" s="142"/>
      <c r="N23" s="142"/>
      <c r="O23" s="142"/>
      <c r="P23" s="142"/>
      <c r="Q23" s="142"/>
      <c r="R23" s="142"/>
      <c r="S23" s="142"/>
      <c r="T23" s="183"/>
      <c r="U23" s="183"/>
      <c r="V23" s="183"/>
    </row>
    <row r="24" spans="1:22" s="145" customFormat="1" ht="22.5" customHeight="1" x14ac:dyDescent="0.2">
      <c r="A24" s="243"/>
      <c r="B24" s="244"/>
      <c r="C24" s="245"/>
      <c r="D24" s="204"/>
      <c r="E24" s="204"/>
      <c r="F24" s="204"/>
      <c r="G24" s="204"/>
      <c r="H24" s="204"/>
      <c r="I24" s="142"/>
      <c r="J24" s="142"/>
      <c r="K24" s="142"/>
      <c r="L24" s="142"/>
      <c r="M24" s="142"/>
      <c r="N24" s="142"/>
      <c r="O24" s="142"/>
      <c r="P24" s="142"/>
      <c r="Q24" s="142"/>
      <c r="R24" s="142"/>
      <c r="S24" s="142"/>
      <c r="T24" s="183"/>
      <c r="U24" s="183"/>
      <c r="V24" s="183"/>
    </row>
    <row r="25" spans="1:22" s="145" customFormat="1" ht="58.5" customHeight="1" x14ac:dyDescent="0.2">
      <c r="A25" s="186" t="s">
        <v>60</v>
      </c>
      <c r="B25" s="207" t="s">
        <v>418</v>
      </c>
      <c r="C25" s="126" t="s">
        <v>551</v>
      </c>
      <c r="D25" s="204"/>
      <c r="E25" s="204"/>
      <c r="F25" s="204"/>
      <c r="G25" s="204"/>
      <c r="H25" s="142"/>
      <c r="I25" s="142"/>
      <c r="J25" s="142"/>
      <c r="K25" s="142"/>
      <c r="L25" s="142"/>
      <c r="M25" s="142"/>
      <c r="N25" s="142"/>
      <c r="O25" s="142"/>
      <c r="P25" s="142"/>
      <c r="Q25" s="142"/>
      <c r="R25" s="142"/>
      <c r="S25" s="183"/>
      <c r="T25" s="183"/>
      <c r="U25" s="183"/>
      <c r="V25" s="183"/>
    </row>
    <row r="26" spans="1:22" s="145" customFormat="1" ht="42.75" customHeight="1" x14ac:dyDescent="0.2">
      <c r="A26" s="186" t="s">
        <v>59</v>
      </c>
      <c r="B26" s="207" t="s">
        <v>72</v>
      </c>
      <c r="C26" s="126" t="s">
        <v>485</v>
      </c>
      <c r="D26" s="204"/>
      <c r="E26" s="204"/>
      <c r="F26" s="204"/>
      <c r="G26" s="204"/>
      <c r="H26" s="142"/>
      <c r="I26" s="142"/>
      <c r="J26" s="142"/>
      <c r="K26" s="142"/>
      <c r="L26" s="142"/>
      <c r="M26" s="142"/>
      <c r="N26" s="142"/>
      <c r="O26" s="142"/>
      <c r="P26" s="142"/>
      <c r="Q26" s="142"/>
      <c r="R26" s="142"/>
      <c r="S26" s="183"/>
      <c r="T26" s="183"/>
      <c r="U26" s="183"/>
      <c r="V26" s="183"/>
    </row>
    <row r="27" spans="1:22" s="145" customFormat="1" ht="51.75" customHeight="1" x14ac:dyDescent="0.2">
      <c r="A27" s="186" t="s">
        <v>57</v>
      </c>
      <c r="B27" s="207" t="s">
        <v>71</v>
      </c>
      <c r="C27" s="126" t="s">
        <v>485</v>
      </c>
      <c r="D27" s="204"/>
      <c r="E27" s="204"/>
      <c r="F27" s="204"/>
      <c r="G27" s="204"/>
      <c r="H27" s="142"/>
      <c r="I27" s="142"/>
      <c r="J27" s="142"/>
      <c r="K27" s="142"/>
      <c r="L27" s="142"/>
      <c r="M27" s="142"/>
      <c r="N27" s="142"/>
      <c r="O27" s="142"/>
      <c r="P27" s="142"/>
      <c r="Q27" s="142"/>
      <c r="R27" s="142"/>
      <c r="S27" s="183"/>
      <c r="T27" s="183"/>
      <c r="U27" s="183"/>
      <c r="V27" s="183"/>
    </row>
    <row r="28" spans="1:22" s="145" customFormat="1" ht="42.75" customHeight="1" x14ac:dyDescent="0.2">
      <c r="A28" s="186" t="s">
        <v>56</v>
      </c>
      <c r="B28" s="207" t="s">
        <v>419</v>
      </c>
      <c r="C28" s="126" t="s">
        <v>487</v>
      </c>
      <c r="D28" s="204"/>
      <c r="E28" s="204"/>
      <c r="F28" s="204"/>
      <c r="G28" s="204"/>
      <c r="H28" s="142"/>
      <c r="I28" s="142"/>
      <c r="J28" s="142"/>
      <c r="K28" s="142"/>
      <c r="L28" s="142"/>
      <c r="M28" s="142"/>
      <c r="N28" s="142"/>
      <c r="O28" s="142"/>
      <c r="P28" s="142"/>
      <c r="Q28" s="142"/>
      <c r="R28" s="142"/>
      <c r="S28" s="183"/>
      <c r="T28" s="183"/>
      <c r="U28" s="183"/>
      <c r="V28" s="183"/>
    </row>
    <row r="29" spans="1:22" s="145" customFormat="1" ht="51.75" customHeight="1" x14ac:dyDescent="0.2">
      <c r="A29" s="186" t="s">
        <v>54</v>
      </c>
      <c r="B29" s="207" t="s">
        <v>420</v>
      </c>
      <c r="C29" s="126" t="s">
        <v>487</v>
      </c>
      <c r="D29" s="204"/>
      <c r="E29" s="204"/>
      <c r="F29" s="204"/>
      <c r="G29" s="204"/>
      <c r="H29" s="142"/>
      <c r="I29" s="142"/>
      <c r="J29" s="142"/>
      <c r="K29" s="142"/>
      <c r="L29" s="142"/>
      <c r="M29" s="142"/>
      <c r="N29" s="142"/>
      <c r="O29" s="142"/>
      <c r="P29" s="142"/>
      <c r="Q29" s="142"/>
      <c r="R29" s="142"/>
      <c r="S29" s="183"/>
      <c r="T29" s="183"/>
      <c r="U29" s="183"/>
      <c r="V29" s="183"/>
    </row>
    <row r="30" spans="1:22" s="145" customFormat="1" ht="51.75" customHeight="1" x14ac:dyDescent="0.2">
      <c r="A30" s="186" t="s">
        <v>52</v>
      </c>
      <c r="B30" s="207" t="s">
        <v>421</v>
      </c>
      <c r="C30" s="126" t="s">
        <v>487</v>
      </c>
      <c r="D30" s="204"/>
      <c r="E30" s="204"/>
      <c r="F30" s="204"/>
      <c r="G30" s="204"/>
      <c r="H30" s="142"/>
      <c r="I30" s="142"/>
      <c r="J30" s="142"/>
      <c r="K30" s="142"/>
      <c r="L30" s="142"/>
      <c r="M30" s="142"/>
      <c r="N30" s="142"/>
      <c r="O30" s="142"/>
      <c r="P30" s="142"/>
      <c r="Q30" s="142"/>
      <c r="R30" s="142"/>
      <c r="S30" s="183"/>
      <c r="T30" s="183"/>
      <c r="U30" s="183"/>
      <c r="V30" s="183"/>
    </row>
    <row r="31" spans="1:22" s="145" customFormat="1" ht="51.75" customHeight="1" x14ac:dyDescent="0.2">
      <c r="A31" s="186" t="s">
        <v>70</v>
      </c>
      <c r="B31" s="207" t="s">
        <v>422</v>
      </c>
      <c r="C31" s="126" t="s">
        <v>487</v>
      </c>
      <c r="D31" s="204"/>
      <c r="E31" s="204"/>
      <c r="F31" s="204"/>
      <c r="G31" s="204"/>
      <c r="H31" s="142"/>
      <c r="I31" s="142"/>
      <c r="J31" s="142"/>
      <c r="K31" s="142"/>
      <c r="L31" s="142"/>
      <c r="M31" s="142"/>
      <c r="N31" s="142"/>
      <c r="O31" s="142"/>
      <c r="P31" s="142"/>
      <c r="Q31" s="142"/>
      <c r="R31" s="142"/>
      <c r="S31" s="183"/>
      <c r="T31" s="183"/>
      <c r="U31" s="183"/>
      <c r="V31" s="183"/>
    </row>
    <row r="32" spans="1:22" s="145" customFormat="1" ht="51.75" customHeight="1" x14ac:dyDescent="0.2">
      <c r="A32" s="186" t="s">
        <v>68</v>
      </c>
      <c r="B32" s="207" t="s">
        <v>423</v>
      </c>
      <c r="C32" s="126" t="s">
        <v>487</v>
      </c>
      <c r="D32" s="204"/>
      <c r="E32" s="204"/>
      <c r="F32" s="204"/>
      <c r="G32" s="204"/>
      <c r="H32" s="142"/>
      <c r="I32" s="142"/>
      <c r="J32" s="142"/>
      <c r="K32" s="142"/>
      <c r="L32" s="142"/>
      <c r="M32" s="142"/>
      <c r="N32" s="142"/>
      <c r="O32" s="142"/>
      <c r="P32" s="142"/>
      <c r="Q32" s="142"/>
      <c r="R32" s="142"/>
      <c r="S32" s="183"/>
      <c r="T32" s="183"/>
      <c r="U32" s="183"/>
      <c r="V32" s="183"/>
    </row>
    <row r="33" spans="1:22" s="145" customFormat="1" ht="101.25" customHeight="1" x14ac:dyDescent="0.2">
      <c r="A33" s="186" t="s">
        <v>67</v>
      </c>
      <c r="B33" s="207" t="s">
        <v>424</v>
      </c>
      <c r="C33" s="126" t="s">
        <v>553</v>
      </c>
      <c r="D33" s="204"/>
      <c r="E33" s="204"/>
      <c r="F33" s="204"/>
      <c r="G33" s="204"/>
      <c r="H33" s="142"/>
      <c r="I33" s="142"/>
      <c r="J33" s="142"/>
      <c r="K33" s="142"/>
      <c r="L33" s="142"/>
      <c r="M33" s="142"/>
      <c r="N33" s="142"/>
      <c r="O33" s="142"/>
      <c r="P33" s="142"/>
      <c r="Q33" s="142"/>
      <c r="R33" s="142"/>
      <c r="S33" s="183"/>
      <c r="T33" s="183"/>
      <c r="U33" s="183"/>
      <c r="V33" s="183"/>
    </row>
    <row r="34" spans="1:22" ht="111" customHeight="1" x14ac:dyDescent="0.25">
      <c r="A34" s="186" t="s">
        <v>438</v>
      </c>
      <c r="B34" s="207" t="s">
        <v>425</v>
      </c>
      <c r="C34" s="126" t="s">
        <v>487</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186" t="s">
        <v>428</v>
      </c>
      <c r="B35" s="207" t="s">
        <v>69</v>
      </c>
      <c r="C35" s="126" t="s">
        <v>487</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186" t="s">
        <v>439</v>
      </c>
      <c r="B36" s="207" t="s">
        <v>426</v>
      </c>
      <c r="C36" s="126" t="s">
        <v>487</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186" t="s">
        <v>429</v>
      </c>
      <c r="B37" s="207" t="s">
        <v>427</v>
      </c>
      <c r="C37" s="126" t="s">
        <v>487</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186" t="s">
        <v>440</v>
      </c>
      <c r="B38" s="207" t="s">
        <v>226</v>
      </c>
      <c r="C38" s="126" t="s">
        <v>487</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25">
      <c r="A39" s="243"/>
      <c r="B39" s="244"/>
      <c r="C39" s="245"/>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186" t="s">
        <v>430</v>
      </c>
      <c r="B40" s="207" t="s">
        <v>481</v>
      </c>
      <c r="C40" s="207" t="str">
        <f>CONCATENATE("Фхо=",ROUND('6.2. Паспорт фин осв ввод'!C24,2)," млн рублей")</f>
        <v>Фхо=5,97 млн рублей</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186" t="s">
        <v>441</v>
      </c>
      <c r="B41" s="207" t="s">
        <v>464</v>
      </c>
      <c r="C41" s="207" t="s">
        <v>554</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186" t="s">
        <v>431</v>
      </c>
      <c r="B42" s="207" t="s">
        <v>478</v>
      </c>
      <c r="C42" s="207" t="s">
        <v>554</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186" t="s">
        <v>444</v>
      </c>
      <c r="B43" s="207" t="s">
        <v>445</v>
      </c>
      <c r="C43" s="207" t="s">
        <v>551</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186" t="s">
        <v>432</v>
      </c>
      <c r="B44" s="207" t="s">
        <v>470</v>
      </c>
      <c r="C44" s="207" t="s">
        <v>551</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186" t="s">
        <v>465</v>
      </c>
      <c r="B45" s="207" t="s">
        <v>471</v>
      </c>
      <c r="C45" s="207" t="s">
        <v>551</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186" t="s">
        <v>433</v>
      </c>
      <c r="B46" s="207" t="s">
        <v>472</v>
      </c>
      <c r="C46" s="207" t="s">
        <v>551</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243"/>
      <c r="B47" s="244"/>
      <c r="C47" s="245"/>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25">
      <c r="A48" s="186" t="s">
        <v>466</v>
      </c>
      <c r="B48" s="207" t="s">
        <v>479</v>
      </c>
      <c r="C48" s="207" t="str">
        <f>CONCATENATE(ROUND('6.2. Паспорт фин осв ввод'!U24,2)," млн рублей")</f>
        <v>0 млн рублей</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25">
      <c r="A49" s="186" t="s">
        <v>434</v>
      </c>
      <c r="B49" s="207" t="s">
        <v>480</v>
      </c>
      <c r="C49" s="207" t="str">
        <f>CONCATENATE(ROUND('6.2. Паспорт фин осв ввод'!U30,2)," млн рублей")</f>
        <v>0 млн рублей</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Q27" sqref="Q27"/>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22" width="9.140625" style="8"/>
    <col min="23" max="23" width="11" style="8" bestFit="1" customWidth="1"/>
    <col min="24"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c r="T4" s="246"/>
      <c r="U4" s="246"/>
    </row>
    <row r="5" spans="1:21" ht="18.75" x14ac:dyDescent="0.3">
      <c r="A5" s="9"/>
      <c r="B5" s="9"/>
      <c r="C5" s="9"/>
      <c r="D5" s="9"/>
      <c r="E5" s="9"/>
      <c r="F5" s="9"/>
      <c r="U5" s="2"/>
    </row>
    <row r="6" spans="1:21" ht="18.75" x14ac:dyDescent="0.25">
      <c r="A6" s="321" t="s">
        <v>7</v>
      </c>
      <c r="B6" s="321"/>
      <c r="C6" s="321"/>
      <c r="D6" s="321"/>
      <c r="E6" s="321"/>
      <c r="F6" s="321"/>
      <c r="G6" s="321"/>
      <c r="H6" s="321"/>
      <c r="I6" s="321"/>
      <c r="J6" s="321"/>
      <c r="K6" s="321"/>
      <c r="L6" s="321"/>
      <c r="M6" s="321"/>
      <c r="N6" s="321"/>
      <c r="O6" s="321"/>
      <c r="P6" s="321"/>
      <c r="Q6" s="321"/>
      <c r="R6" s="321"/>
      <c r="S6" s="321"/>
      <c r="T6" s="321"/>
      <c r="U6" s="321"/>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22" t="str">
        <f>'1. паспорт местоположение'!A9:C9</f>
        <v>Акционерное общество "Россети Янтарь"</v>
      </c>
      <c r="B8" s="322"/>
      <c r="C8" s="322"/>
      <c r="D8" s="322"/>
      <c r="E8" s="322"/>
      <c r="F8" s="322"/>
      <c r="G8" s="322"/>
      <c r="H8" s="322"/>
      <c r="I8" s="322"/>
      <c r="J8" s="322"/>
      <c r="K8" s="322"/>
      <c r="L8" s="322"/>
      <c r="M8" s="322"/>
      <c r="N8" s="322"/>
      <c r="O8" s="322"/>
      <c r="P8" s="322"/>
      <c r="Q8" s="322"/>
      <c r="R8" s="322"/>
      <c r="S8" s="322"/>
      <c r="T8" s="322"/>
      <c r="U8" s="322"/>
    </row>
    <row r="9" spans="1:21"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22" t="str">
        <f>'1. паспорт местоположение'!A12:C12</f>
        <v>M_92-26-23</v>
      </c>
      <c r="B11" s="322"/>
      <c r="C11" s="322"/>
      <c r="D11" s="322"/>
      <c r="E11" s="322"/>
      <c r="F11" s="322"/>
      <c r="G11" s="322"/>
      <c r="H11" s="322"/>
      <c r="I11" s="322"/>
      <c r="J11" s="322"/>
      <c r="K11" s="322"/>
      <c r="L11" s="322"/>
      <c r="M11" s="322"/>
      <c r="N11" s="322"/>
      <c r="O11" s="322"/>
      <c r="P11" s="322"/>
      <c r="Q11" s="322"/>
      <c r="R11" s="322"/>
      <c r="S11" s="322"/>
      <c r="T11" s="322"/>
      <c r="U11" s="322"/>
    </row>
    <row r="12" spans="1:21"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14"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4" s="314"/>
      <c r="C14" s="314"/>
      <c r="D14" s="314"/>
      <c r="E14" s="314"/>
      <c r="F14" s="314"/>
      <c r="G14" s="314"/>
      <c r="H14" s="314"/>
      <c r="I14" s="314"/>
      <c r="J14" s="314"/>
      <c r="K14" s="314"/>
      <c r="L14" s="314"/>
      <c r="M14" s="314"/>
      <c r="N14" s="314"/>
      <c r="O14" s="314"/>
      <c r="P14" s="314"/>
      <c r="Q14" s="314"/>
      <c r="R14" s="314"/>
      <c r="S14" s="314"/>
      <c r="T14" s="314"/>
      <c r="U14" s="314"/>
    </row>
    <row r="15" spans="1:21"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row>
    <row r="16" spans="1:21" x14ac:dyDescent="0.25">
      <c r="A16" s="315"/>
      <c r="B16" s="315"/>
      <c r="C16" s="315"/>
      <c r="D16" s="315"/>
      <c r="E16" s="315"/>
      <c r="F16" s="315"/>
      <c r="G16" s="315"/>
      <c r="H16" s="315"/>
      <c r="I16" s="315"/>
      <c r="J16" s="315"/>
      <c r="K16" s="315"/>
      <c r="L16" s="315"/>
      <c r="M16" s="315"/>
      <c r="N16" s="315"/>
      <c r="O16" s="315"/>
      <c r="P16" s="315"/>
      <c r="Q16" s="315"/>
      <c r="R16" s="315"/>
      <c r="S16" s="315"/>
      <c r="T16" s="315"/>
      <c r="U16" s="315"/>
    </row>
    <row r="17" spans="1:24" x14ac:dyDescent="0.25">
      <c r="A17" s="9"/>
      <c r="T17" s="9"/>
    </row>
    <row r="18" spans="1:24" x14ac:dyDescent="0.25">
      <c r="A18" s="316" t="s">
        <v>454</v>
      </c>
      <c r="B18" s="316"/>
      <c r="C18" s="316"/>
      <c r="D18" s="316"/>
      <c r="E18" s="316"/>
      <c r="F18" s="316"/>
      <c r="G18" s="316"/>
      <c r="H18" s="316"/>
      <c r="I18" s="316"/>
      <c r="J18" s="316"/>
      <c r="K18" s="316"/>
      <c r="L18" s="316"/>
      <c r="M18" s="316"/>
      <c r="N18" s="316"/>
      <c r="O18" s="316"/>
      <c r="P18" s="316"/>
      <c r="Q18" s="316"/>
      <c r="R18" s="316"/>
      <c r="S18" s="316"/>
      <c r="T18" s="316"/>
      <c r="U18" s="316"/>
    </row>
    <row r="19" spans="1:24" x14ac:dyDescent="0.25">
      <c r="A19" s="9"/>
      <c r="B19" s="9"/>
      <c r="C19" s="9"/>
      <c r="D19" s="9"/>
      <c r="E19" s="9"/>
      <c r="F19" s="9"/>
      <c r="T19" s="9"/>
    </row>
    <row r="20" spans="1:24" ht="33" customHeight="1" x14ac:dyDescent="0.25">
      <c r="A20" s="308" t="s">
        <v>182</v>
      </c>
      <c r="B20" s="308" t="s">
        <v>181</v>
      </c>
      <c r="C20" s="300" t="s">
        <v>180</v>
      </c>
      <c r="D20" s="300"/>
      <c r="E20" s="311" t="s">
        <v>179</v>
      </c>
      <c r="F20" s="311"/>
      <c r="G20" s="318" t="s">
        <v>561</v>
      </c>
      <c r="H20" s="312" t="s">
        <v>507</v>
      </c>
      <c r="I20" s="313"/>
      <c r="J20" s="313"/>
      <c r="K20" s="313"/>
      <c r="L20" s="312" t="s">
        <v>508</v>
      </c>
      <c r="M20" s="313"/>
      <c r="N20" s="313"/>
      <c r="O20" s="313"/>
      <c r="P20" s="312" t="s">
        <v>555</v>
      </c>
      <c r="Q20" s="313"/>
      <c r="R20" s="313"/>
      <c r="S20" s="313"/>
      <c r="T20" s="317" t="s">
        <v>178</v>
      </c>
      <c r="U20" s="317"/>
      <c r="V20" s="21"/>
      <c r="W20" s="21"/>
      <c r="X20" s="21"/>
    </row>
    <row r="21" spans="1:24" ht="99.75" customHeight="1" x14ac:dyDescent="0.25">
      <c r="A21" s="309"/>
      <c r="B21" s="309"/>
      <c r="C21" s="300"/>
      <c r="D21" s="300"/>
      <c r="E21" s="311"/>
      <c r="F21" s="311"/>
      <c r="G21" s="319"/>
      <c r="H21" s="300" t="s">
        <v>2</v>
      </c>
      <c r="I21" s="300"/>
      <c r="J21" s="300" t="s">
        <v>9</v>
      </c>
      <c r="K21" s="300"/>
      <c r="L21" s="300" t="s">
        <v>2</v>
      </c>
      <c r="M21" s="300"/>
      <c r="N21" s="300" t="s">
        <v>9</v>
      </c>
      <c r="O21" s="300"/>
      <c r="P21" s="300" t="s">
        <v>2</v>
      </c>
      <c r="Q21" s="300"/>
      <c r="R21" s="300" t="s">
        <v>9</v>
      </c>
      <c r="S21" s="300"/>
      <c r="T21" s="317"/>
      <c r="U21" s="317"/>
    </row>
    <row r="22" spans="1:24" ht="89.25" customHeight="1" x14ac:dyDescent="0.25">
      <c r="A22" s="310"/>
      <c r="B22" s="310"/>
      <c r="C22" s="239" t="s">
        <v>2</v>
      </c>
      <c r="D22" s="239" t="s">
        <v>177</v>
      </c>
      <c r="E22" s="240" t="s">
        <v>571</v>
      </c>
      <c r="F22" s="240" t="s">
        <v>587</v>
      </c>
      <c r="G22" s="320"/>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SUM(C25:C29)</f>
        <v>5.9710320000000001</v>
      </c>
      <c r="D24" s="135">
        <v>0</v>
      </c>
      <c r="E24" s="135">
        <f t="shared" ref="E24:S24" si="0">SUM(E25:E29)</f>
        <v>5.9710320000000001</v>
      </c>
      <c r="F24" s="135">
        <f t="shared" si="0"/>
        <v>5.9710320000000001</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SUM(P25:P29)</f>
        <v>5.9710320000000001</v>
      </c>
      <c r="Q24" s="135">
        <f>SUM(Q25:Q29)</f>
        <v>5.9710320000000001</v>
      </c>
      <c r="R24" s="135">
        <f t="shared" ref="R24" si="1">SUM(R25:R29)</f>
        <v>0</v>
      </c>
      <c r="S24" s="135">
        <f t="shared" si="0"/>
        <v>0</v>
      </c>
      <c r="T24" s="135">
        <f>H24+L24+P24</f>
        <v>5.9710320000000001</v>
      </c>
      <c r="U24" s="78">
        <f>J24+N24+R24</f>
        <v>0</v>
      </c>
    </row>
    <row r="25" spans="1:24" ht="24" customHeight="1" x14ac:dyDescent="0.25">
      <c r="A25" s="16" t="s">
        <v>175</v>
      </c>
      <c r="B25" s="7" t="s">
        <v>174</v>
      </c>
      <c r="C25" s="135">
        <v>0</v>
      </c>
      <c r="D25" s="135">
        <v>0</v>
      </c>
      <c r="E25" s="216">
        <f>C25</f>
        <v>0</v>
      </c>
      <c r="F25" s="216">
        <f>E25-G25-J25</f>
        <v>0</v>
      </c>
      <c r="G25" s="93">
        <v>0</v>
      </c>
      <c r="H25" s="93">
        <v>0</v>
      </c>
      <c r="I25" s="93">
        <v>0</v>
      </c>
      <c r="J25" s="93">
        <v>0</v>
      </c>
      <c r="K25" s="93">
        <v>0</v>
      </c>
      <c r="L25" s="93">
        <v>0</v>
      </c>
      <c r="M25" s="93">
        <v>0</v>
      </c>
      <c r="N25" s="92">
        <v>0</v>
      </c>
      <c r="O25" s="93">
        <v>0</v>
      </c>
      <c r="P25" s="93">
        <v>0</v>
      </c>
      <c r="Q25" s="93">
        <v>0</v>
      </c>
      <c r="R25" s="93">
        <v>0</v>
      </c>
      <c r="S25" s="93">
        <v>0</v>
      </c>
      <c r="T25" s="135">
        <f t="shared" ref="T25:T64" si="2">H25+L25+P25</f>
        <v>0</v>
      </c>
      <c r="U25" s="78">
        <f t="shared" ref="U25:U64" si="3">J25+N25+R25</f>
        <v>0</v>
      </c>
    </row>
    <row r="26" spans="1:24" x14ac:dyDescent="0.25">
      <c r="A26" s="16" t="s">
        <v>173</v>
      </c>
      <c r="B26" s="7" t="s">
        <v>172</v>
      </c>
      <c r="C26" s="135">
        <v>0</v>
      </c>
      <c r="D26" s="135">
        <v>0</v>
      </c>
      <c r="E26" s="216">
        <f>C26</f>
        <v>0</v>
      </c>
      <c r="F26" s="216">
        <f t="shared" ref="F26:F64" si="4">E26-G26-J26</f>
        <v>0</v>
      </c>
      <c r="G26" s="93">
        <v>0</v>
      </c>
      <c r="H26" s="93">
        <v>0</v>
      </c>
      <c r="I26" s="93">
        <v>0</v>
      </c>
      <c r="J26" s="93">
        <v>0</v>
      </c>
      <c r="K26" s="93">
        <v>0</v>
      </c>
      <c r="L26" s="93">
        <v>0</v>
      </c>
      <c r="M26" s="93">
        <v>0</v>
      </c>
      <c r="N26" s="92">
        <v>0</v>
      </c>
      <c r="O26" s="93">
        <v>0</v>
      </c>
      <c r="P26" s="93">
        <v>0</v>
      </c>
      <c r="Q26" s="93">
        <v>0</v>
      </c>
      <c r="R26" s="93">
        <v>0</v>
      </c>
      <c r="S26" s="93">
        <v>0</v>
      </c>
      <c r="T26" s="135">
        <f t="shared" si="2"/>
        <v>0</v>
      </c>
      <c r="U26" s="78">
        <f t="shared" si="3"/>
        <v>0</v>
      </c>
    </row>
    <row r="27" spans="1:24" ht="31.5" x14ac:dyDescent="0.25">
      <c r="A27" s="16" t="s">
        <v>171</v>
      </c>
      <c r="B27" s="7" t="s">
        <v>391</v>
      </c>
      <c r="C27" s="135">
        <v>5.9710320000000001</v>
      </c>
      <c r="D27" s="135">
        <v>0</v>
      </c>
      <c r="E27" s="216">
        <f>C27</f>
        <v>5.9710320000000001</v>
      </c>
      <c r="F27" s="216">
        <f t="shared" si="4"/>
        <v>5.9710320000000001</v>
      </c>
      <c r="G27" s="93">
        <v>0</v>
      </c>
      <c r="H27" s="93">
        <v>0</v>
      </c>
      <c r="I27" s="93">
        <v>0</v>
      </c>
      <c r="J27" s="93">
        <v>0</v>
      </c>
      <c r="K27" s="93">
        <v>0</v>
      </c>
      <c r="L27" s="93">
        <v>0</v>
      </c>
      <c r="M27" s="93">
        <v>0</v>
      </c>
      <c r="N27" s="92">
        <v>0</v>
      </c>
      <c r="O27" s="93">
        <v>0</v>
      </c>
      <c r="P27" s="93">
        <v>5.9710320000000001</v>
      </c>
      <c r="Q27" s="93">
        <v>5.9710320000000001</v>
      </c>
      <c r="R27" s="93">
        <v>0</v>
      </c>
      <c r="S27" s="93">
        <v>0</v>
      </c>
      <c r="T27" s="135">
        <f t="shared" si="2"/>
        <v>5.9710320000000001</v>
      </c>
      <c r="U27" s="78">
        <f t="shared" si="3"/>
        <v>0</v>
      </c>
    </row>
    <row r="28" spans="1:24" x14ac:dyDescent="0.25">
      <c r="A28" s="16" t="s">
        <v>170</v>
      </c>
      <c r="B28" s="7" t="s">
        <v>169</v>
      </c>
      <c r="C28" s="135">
        <v>0</v>
      </c>
      <c r="D28" s="135">
        <v>0</v>
      </c>
      <c r="E28" s="216">
        <f>C28</f>
        <v>0</v>
      </c>
      <c r="F28" s="216">
        <f t="shared" si="4"/>
        <v>0</v>
      </c>
      <c r="G28" s="93">
        <v>0</v>
      </c>
      <c r="H28" s="93">
        <v>0</v>
      </c>
      <c r="I28" s="93">
        <v>0</v>
      </c>
      <c r="J28" s="93">
        <v>0</v>
      </c>
      <c r="K28" s="93">
        <v>0</v>
      </c>
      <c r="L28" s="93">
        <v>0</v>
      </c>
      <c r="M28" s="93">
        <v>0</v>
      </c>
      <c r="N28" s="92">
        <v>0</v>
      </c>
      <c r="O28" s="93">
        <v>0</v>
      </c>
      <c r="P28" s="93">
        <v>0</v>
      </c>
      <c r="Q28" s="93">
        <v>0</v>
      </c>
      <c r="R28" s="93">
        <v>0</v>
      </c>
      <c r="S28" s="93">
        <v>0</v>
      </c>
      <c r="T28" s="135">
        <f t="shared" si="2"/>
        <v>0</v>
      </c>
      <c r="U28" s="78">
        <f t="shared" si="3"/>
        <v>0</v>
      </c>
    </row>
    <row r="29" spans="1:24" x14ac:dyDescent="0.25">
      <c r="A29" s="16" t="s">
        <v>168</v>
      </c>
      <c r="B29" s="20" t="s">
        <v>167</v>
      </c>
      <c r="C29" s="135">
        <v>0</v>
      </c>
      <c r="D29" s="135">
        <v>0</v>
      </c>
      <c r="E29" s="216">
        <f>C29</f>
        <v>0</v>
      </c>
      <c r="F29" s="216">
        <f t="shared" si="4"/>
        <v>0</v>
      </c>
      <c r="G29" s="93">
        <v>0</v>
      </c>
      <c r="H29" s="93">
        <v>0</v>
      </c>
      <c r="I29" s="93">
        <v>0</v>
      </c>
      <c r="J29" s="93">
        <v>0</v>
      </c>
      <c r="K29" s="93">
        <v>0</v>
      </c>
      <c r="L29" s="93">
        <v>0</v>
      </c>
      <c r="M29" s="93">
        <v>0</v>
      </c>
      <c r="N29" s="92">
        <v>0</v>
      </c>
      <c r="O29" s="93">
        <v>0</v>
      </c>
      <c r="P29" s="93">
        <v>0</v>
      </c>
      <c r="Q29" s="93">
        <v>0</v>
      </c>
      <c r="R29" s="93">
        <v>0</v>
      </c>
      <c r="S29" s="93">
        <v>0</v>
      </c>
      <c r="T29" s="135">
        <f t="shared" si="2"/>
        <v>0</v>
      </c>
      <c r="U29" s="78">
        <f t="shared" si="3"/>
        <v>0</v>
      </c>
    </row>
    <row r="30" spans="1:24" ht="47.25" x14ac:dyDescent="0.25">
      <c r="A30" s="19" t="s">
        <v>61</v>
      </c>
      <c r="B30" s="18" t="s">
        <v>166</v>
      </c>
      <c r="C30" s="135">
        <f>SUM(C31:C34)</f>
        <v>4.9758599999999999</v>
      </c>
      <c r="D30" s="135">
        <v>0</v>
      </c>
      <c r="E30" s="135">
        <f t="shared" ref="E30:S30" si="5">SUM(E31:E34)</f>
        <v>4.9758599999999999</v>
      </c>
      <c r="F30" s="135">
        <f t="shared" si="5"/>
        <v>4.9758599999999999</v>
      </c>
      <c r="G30" s="135">
        <f t="shared" si="5"/>
        <v>0</v>
      </c>
      <c r="H30" s="135">
        <f t="shared" si="5"/>
        <v>0</v>
      </c>
      <c r="I30" s="135">
        <f t="shared" si="5"/>
        <v>0</v>
      </c>
      <c r="J30" s="135">
        <f t="shared" si="5"/>
        <v>0</v>
      </c>
      <c r="K30" s="135">
        <f t="shared" si="5"/>
        <v>0</v>
      </c>
      <c r="L30" s="135">
        <f t="shared" si="5"/>
        <v>0</v>
      </c>
      <c r="M30" s="135">
        <f t="shared" si="5"/>
        <v>0</v>
      </c>
      <c r="N30" s="135">
        <f t="shared" si="5"/>
        <v>0</v>
      </c>
      <c r="O30" s="135">
        <f t="shared" si="5"/>
        <v>0</v>
      </c>
      <c r="P30" s="135">
        <f>SUM(P31:P34)</f>
        <v>4.9758599999999999</v>
      </c>
      <c r="Q30" s="135">
        <f>SUM(Q31:Q34)</f>
        <v>4.9758599999999999</v>
      </c>
      <c r="R30" s="135">
        <f t="shared" ref="R30" si="6">SUM(R31:R34)</f>
        <v>0</v>
      </c>
      <c r="S30" s="135">
        <f t="shared" si="5"/>
        <v>0</v>
      </c>
      <c r="T30" s="135">
        <f t="shared" si="2"/>
        <v>4.9758599999999999</v>
      </c>
      <c r="U30" s="78">
        <f t="shared" si="3"/>
        <v>0</v>
      </c>
    </row>
    <row r="31" spans="1:24" x14ac:dyDescent="0.25">
      <c r="A31" s="19" t="s">
        <v>165</v>
      </c>
      <c r="B31" s="7" t="s">
        <v>164</v>
      </c>
      <c r="C31" s="135">
        <v>0</v>
      </c>
      <c r="D31" s="135">
        <v>0</v>
      </c>
      <c r="E31" s="216">
        <f t="shared" ref="E31:E64" si="7">C31</f>
        <v>0</v>
      </c>
      <c r="F31" s="216">
        <f t="shared" si="4"/>
        <v>0</v>
      </c>
      <c r="G31" s="93">
        <v>0</v>
      </c>
      <c r="H31" s="93">
        <v>0</v>
      </c>
      <c r="I31" s="93">
        <v>0</v>
      </c>
      <c r="J31" s="93">
        <v>0</v>
      </c>
      <c r="K31" s="93">
        <v>0</v>
      </c>
      <c r="L31" s="93">
        <v>0</v>
      </c>
      <c r="M31" s="93">
        <v>0</v>
      </c>
      <c r="N31" s="93">
        <v>0</v>
      </c>
      <c r="O31" s="93">
        <v>0</v>
      </c>
      <c r="P31" s="93">
        <v>0</v>
      </c>
      <c r="Q31" s="93">
        <v>0</v>
      </c>
      <c r="R31" s="93">
        <v>0</v>
      </c>
      <c r="S31" s="93">
        <v>0</v>
      </c>
      <c r="T31" s="135">
        <f t="shared" si="2"/>
        <v>0</v>
      </c>
      <c r="U31" s="78">
        <f t="shared" si="3"/>
        <v>0</v>
      </c>
    </row>
    <row r="32" spans="1:24" ht="31.5" x14ac:dyDescent="0.25">
      <c r="A32" s="19" t="s">
        <v>163</v>
      </c>
      <c r="B32" s="7" t="s">
        <v>162</v>
      </c>
      <c r="C32" s="135">
        <v>0</v>
      </c>
      <c r="D32" s="135">
        <v>0</v>
      </c>
      <c r="E32" s="216">
        <f t="shared" si="7"/>
        <v>0</v>
      </c>
      <c r="F32" s="216">
        <f t="shared" si="4"/>
        <v>0</v>
      </c>
      <c r="G32" s="93">
        <v>0</v>
      </c>
      <c r="H32" s="93">
        <v>0</v>
      </c>
      <c r="I32" s="93">
        <v>0</v>
      </c>
      <c r="J32" s="93">
        <v>0</v>
      </c>
      <c r="K32" s="93">
        <v>0</v>
      </c>
      <c r="L32" s="93">
        <v>0</v>
      </c>
      <c r="M32" s="93">
        <v>0</v>
      </c>
      <c r="N32" s="93">
        <v>0</v>
      </c>
      <c r="O32" s="93">
        <v>0</v>
      </c>
      <c r="P32" s="93">
        <v>0</v>
      </c>
      <c r="Q32" s="93">
        <v>0</v>
      </c>
      <c r="R32" s="93">
        <v>0</v>
      </c>
      <c r="S32" s="93">
        <v>0</v>
      </c>
      <c r="T32" s="135">
        <f t="shared" si="2"/>
        <v>0</v>
      </c>
      <c r="U32" s="78">
        <f t="shared" si="3"/>
        <v>0</v>
      </c>
    </row>
    <row r="33" spans="1:21" x14ac:dyDescent="0.25">
      <c r="A33" s="19" t="s">
        <v>161</v>
      </c>
      <c r="B33" s="7" t="s">
        <v>160</v>
      </c>
      <c r="C33" s="135">
        <v>4.9758599999999999</v>
      </c>
      <c r="D33" s="135">
        <v>0</v>
      </c>
      <c r="E33" s="216">
        <f t="shared" si="7"/>
        <v>4.9758599999999999</v>
      </c>
      <c r="F33" s="216">
        <f t="shared" si="4"/>
        <v>4.9758599999999999</v>
      </c>
      <c r="G33" s="93">
        <v>0</v>
      </c>
      <c r="H33" s="93">
        <v>0</v>
      </c>
      <c r="I33" s="93">
        <v>0</v>
      </c>
      <c r="J33" s="93">
        <v>0</v>
      </c>
      <c r="K33" s="93">
        <v>0</v>
      </c>
      <c r="L33" s="93">
        <v>0</v>
      </c>
      <c r="M33" s="93">
        <v>0</v>
      </c>
      <c r="N33" s="93">
        <v>0</v>
      </c>
      <c r="O33" s="93">
        <v>0</v>
      </c>
      <c r="P33" s="93">
        <v>4.9758599999999999</v>
      </c>
      <c r="Q33" s="93">
        <v>4.9758599999999999</v>
      </c>
      <c r="R33" s="93">
        <v>0</v>
      </c>
      <c r="S33" s="93">
        <v>0</v>
      </c>
      <c r="T33" s="135">
        <f t="shared" si="2"/>
        <v>4.9758599999999999</v>
      </c>
      <c r="U33" s="78">
        <f t="shared" si="3"/>
        <v>0</v>
      </c>
    </row>
    <row r="34" spans="1:21" x14ac:dyDescent="0.25">
      <c r="A34" s="19" t="s">
        <v>159</v>
      </c>
      <c r="B34" s="7" t="s">
        <v>158</v>
      </c>
      <c r="C34" s="135">
        <v>0</v>
      </c>
      <c r="D34" s="135">
        <v>0</v>
      </c>
      <c r="E34" s="216">
        <f t="shared" si="7"/>
        <v>0</v>
      </c>
      <c r="F34" s="216">
        <f t="shared" si="4"/>
        <v>0</v>
      </c>
      <c r="G34" s="93">
        <v>0</v>
      </c>
      <c r="H34" s="93">
        <v>0</v>
      </c>
      <c r="I34" s="93">
        <v>0</v>
      </c>
      <c r="J34" s="93">
        <v>0</v>
      </c>
      <c r="K34" s="93">
        <v>0</v>
      </c>
      <c r="L34" s="93">
        <v>0</v>
      </c>
      <c r="M34" s="93">
        <v>0</v>
      </c>
      <c r="N34" s="93">
        <v>0</v>
      </c>
      <c r="O34" s="93">
        <v>0</v>
      </c>
      <c r="P34" s="93">
        <v>0</v>
      </c>
      <c r="Q34" s="93">
        <v>0</v>
      </c>
      <c r="R34" s="93">
        <v>0</v>
      </c>
      <c r="S34" s="93">
        <v>0</v>
      </c>
      <c r="T34" s="135">
        <f t="shared" si="2"/>
        <v>0</v>
      </c>
      <c r="U34" s="78">
        <f t="shared" si="3"/>
        <v>0</v>
      </c>
    </row>
    <row r="35" spans="1:21" ht="31.5" x14ac:dyDescent="0.25">
      <c r="A35" s="19" t="s">
        <v>60</v>
      </c>
      <c r="B35" s="18" t="s">
        <v>157</v>
      </c>
      <c r="C35" s="135">
        <v>0</v>
      </c>
      <c r="D35" s="135">
        <v>0</v>
      </c>
      <c r="E35" s="216">
        <f t="shared" si="7"/>
        <v>0</v>
      </c>
      <c r="F35" s="216">
        <f t="shared" si="4"/>
        <v>0</v>
      </c>
      <c r="G35" s="135">
        <v>0</v>
      </c>
      <c r="H35" s="135">
        <v>0</v>
      </c>
      <c r="I35" s="135">
        <v>0</v>
      </c>
      <c r="J35" s="135">
        <v>0</v>
      </c>
      <c r="K35" s="135">
        <v>0</v>
      </c>
      <c r="L35" s="135">
        <v>0</v>
      </c>
      <c r="M35" s="135">
        <v>0</v>
      </c>
      <c r="N35" s="94">
        <v>0</v>
      </c>
      <c r="O35" s="135">
        <v>0</v>
      </c>
      <c r="P35" s="135">
        <v>0</v>
      </c>
      <c r="Q35" s="135">
        <v>0</v>
      </c>
      <c r="R35" s="135">
        <v>0</v>
      </c>
      <c r="S35" s="135">
        <v>0</v>
      </c>
      <c r="T35" s="135">
        <f t="shared" si="2"/>
        <v>0</v>
      </c>
      <c r="U35" s="78">
        <f t="shared" si="3"/>
        <v>0</v>
      </c>
    </row>
    <row r="36" spans="1:21" ht="31.5" x14ac:dyDescent="0.25">
      <c r="A36" s="16" t="s">
        <v>156</v>
      </c>
      <c r="B36" s="15" t="s">
        <v>155</v>
      </c>
      <c r="C36" s="135">
        <v>0</v>
      </c>
      <c r="D36" s="135">
        <v>0</v>
      </c>
      <c r="E36" s="216">
        <f t="shared" si="7"/>
        <v>0</v>
      </c>
      <c r="F36" s="216">
        <f t="shared" si="4"/>
        <v>0</v>
      </c>
      <c r="G36" s="93">
        <v>0</v>
      </c>
      <c r="H36" s="93">
        <v>0</v>
      </c>
      <c r="I36" s="93">
        <v>0</v>
      </c>
      <c r="J36" s="93">
        <v>0</v>
      </c>
      <c r="K36" s="93">
        <v>0</v>
      </c>
      <c r="L36" s="93">
        <v>0</v>
      </c>
      <c r="M36" s="93">
        <v>0</v>
      </c>
      <c r="N36" s="93">
        <v>0</v>
      </c>
      <c r="O36" s="93">
        <v>0</v>
      </c>
      <c r="P36" s="93">
        <v>0</v>
      </c>
      <c r="Q36" s="93">
        <v>0</v>
      </c>
      <c r="R36" s="93">
        <v>0</v>
      </c>
      <c r="S36" s="93">
        <v>0</v>
      </c>
      <c r="T36" s="135">
        <f t="shared" si="2"/>
        <v>0</v>
      </c>
      <c r="U36" s="78">
        <f t="shared" si="3"/>
        <v>0</v>
      </c>
    </row>
    <row r="37" spans="1:21" x14ac:dyDescent="0.25">
      <c r="A37" s="16" t="s">
        <v>154</v>
      </c>
      <c r="B37" s="15" t="s">
        <v>144</v>
      </c>
      <c r="C37" s="135">
        <v>0</v>
      </c>
      <c r="D37" s="135">
        <v>0</v>
      </c>
      <c r="E37" s="216">
        <f t="shared" si="7"/>
        <v>0</v>
      </c>
      <c r="F37" s="216">
        <f t="shared" si="4"/>
        <v>0</v>
      </c>
      <c r="G37" s="93">
        <v>0</v>
      </c>
      <c r="H37" s="93">
        <v>0</v>
      </c>
      <c r="I37" s="93">
        <v>0</v>
      </c>
      <c r="J37" s="93">
        <v>0</v>
      </c>
      <c r="K37" s="93">
        <v>0</v>
      </c>
      <c r="L37" s="93">
        <v>0</v>
      </c>
      <c r="M37" s="93">
        <v>0</v>
      </c>
      <c r="N37" s="92">
        <v>0</v>
      </c>
      <c r="O37" s="93">
        <v>0</v>
      </c>
      <c r="P37" s="93">
        <v>0</v>
      </c>
      <c r="Q37" s="93">
        <v>0</v>
      </c>
      <c r="R37" s="93">
        <v>0</v>
      </c>
      <c r="S37" s="93">
        <v>0</v>
      </c>
      <c r="T37" s="135">
        <f t="shared" si="2"/>
        <v>0</v>
      </c>
      <c r="U37" s="78">
        <f t="shared" si="3"/>
        <v>0</v>
      </c>
    </row>
    <row r="38" spans="1:21" x14ac:dyDescent="0.25">
      <c r="A38" s="16" t="s">
        <v>153</v>
      </c>
      <c r="B38" s="15" t="s">
        <v>142</v>
      </c>
      <c r="C38" s="135">
        <v>0</v>
      </c>
      <c r="D38" s="135">
        <v>0</v>
      </c>
      <c r="E38" s="216">
        <f t="shared" si="7"/>
        <v>0</v>
      </c>
      <c r="F38" s="216">
        <f t="shared" si="4"/>
        <v>0</v>
      </c>
      <c r="G38" s="93">
        <v>0</v>
      </c>
      <c r="H38" s="93">
        <v>0</v>
      </c>
      <c r="I38" s="93">
        <v>0</v>
      </c>
      <c r="J38" s="93">
        <v>0</v>
      </c>
      <c r="K38" s="93">
        <v>0</v>
      </c>
      <c r="L38" s="93">
        <v>0</v>
      </c>
      <c r="M38" s="93">
        <v>0</v>
      </c>
      <c r="N38" s="93">
        <v>0</v>
      </c>
      <c r="O38" s="93">
        <v>0</v>
      </c>
      <c r="P38" s="93">
        <v>0</v>
      </c>
      <c r="Q38" s="93">
        <v>0</v>
      </c>
      <c r="R38" s="93">
        <v>0</v>
      </c>
      <c r="S38" s="93">
        <v>0</v>
      </c>
      <c r="T38" s="135">
        <f t="shared" si="2"/>
        <v>0</v>
      </c>
      <c r="U38" s="78">
        <f t="shared" si="3"/>
        <v>0</v>
      </c>
    </row>
    <row r="39" spans="1:21" ht="31.5" x14ac:dyDescent="0.25">
      <c r="A39" s="16" t="s">
        <v>152</v>
      </c>
      <c r="B39" s="7" t="s">
        <v>140</v>
      </c>
      <c r="C39" s="135">
        <v>0</v>
      </c>
      <c r="D39" s="135">
        <v>0</v>
      </c>
      <c r="E39" s="216">
        <f t="shared" si="7"/>
        <v>0</v>
      </c>
      <c r="F39" s="216">
        <f t="shared" si="4"/>
        <v>0</v>
      </c>
      <c r="G39" s="93">
        <v>0</v>
      </c>
      <c r="H39" s="93">
        <v>0</v>
      </c>
      <c r="I39" s="93">
        <v>0</v>
      </c>
      <c r="J39" s="93">
        <v>0</v>
      </c>
      <c r="K39" s="93">
        <v>0</v>
      </c>
      <c r="L39" s="93">
        <v>0</v>
      </c>
      <c r="M39" s="93">
        <v>0</v>
      </c>
      <c r="N39" s="93">
        <v>0</v>
      </c>
      <c r="O39" s="93">
        <v>0</v>
      </c>
      <c r="P39" s="93">
        <v>0</v>
      </c>
      <c r="Q39" s="93">
        <v>0</v>
      </c>
      <c r="R39" s="93">
        <v>0</v>
      </c>
      <c r="S39" s="93">
        <v>0</v>
      </c>
      <c r="T39" s="135">
        <f t="shared" si="2"/>
        <v>0</v>
      </c>
      <c r="U39" s="78">
        <f t="shared" si="3"/>
        <v>0</v>
      </c>
    </row>
    <row r="40" spans="1:21" ht="31.5" x14ac:dyDescent="0.25">
      <c r="A40" s="16" t="s">
        <v>151</v>
      </c>
      <c r="B40" s="7" t="s">
        <v>138</v>
      </c>
      <c r="C40" s="135">
        <v>0</v>
      </c>
      <c r="D40" s="135">
        <v>0</v>
      </c>
      <c r="E40" s="216">
        <f t="shared" si="7"/>
        <v>0</v>
      </c>
      <c r="F40" s="216">
        <f t="shared" si="4"/>
        <v>0</v>
      </c>
      <c r="G40" s="93">
        <v>0</v>
      </c>
      <c r="H40" s="93">
        <v>0</v>
      </c>
      <c r="I40" s="93">
        <v>0</v>
      </c>
      <c r="J40" s="93">
        <v>0</v>
      </c>
      <c r="K40" s="93">
        <v>0</v>
      </c>
      <c r="L40" s="93">
        <v>0</v>
      </c>
      <c r="M40" s="93">
        <v>0</v>
      </c>
      <c r="N40" s="93">
        <v>0</v>
      </c>
      <c r="O40" s="93">
        <v>0</v>
      </c>
      <c r="P40" s="93">
        <v>0</v>
      </c>
      <c r="Q40" s="93">
        <v>0</v>
      </c>
      <c r="R40" s="93">
        <v>0</v>
      </c>
      <c r="S40" s="93">
        <v>0</v>
      </c>
      <c r="T40" s="135">
        <f t="shared" si="2"/>
        <v>0</v>
      </c>
      <c r="U40" s="78">
        <f t="shared" si="3"/>
        <v>0</v>
      </c>
    </row>
    <row r="41" spans="1:21" x14ac:dyDescent="0.25">
      <c r="A41" s="16" t="s">
        <v>150</v>
      </c>
      <c r="B41" s="7" t="s">
        <v>136</v>
      </c>
      <c r="C41" s="135">
        <v>0</v>
      </c>
      <c r="D41" s="135">
        <v>0</v>
      </c>
      <c r="E41" s="216">
        <f t="shared" si="7"/>
        <v>0</v>
      </c>
      <c r="F41" s="216">
        <f t="shared" si="4"/>
        <v>0</v>
      </c>
      <c r="G41" s="93">
        <v>0</v>
      </c>
      <c r="H41" s="93">
        <v>0</v>
      </c>
      <c r="I41" s="93">
        <v>0</v>
      </c>
      <c r="J41" s="93">
        <v>0</v>
      </c>
      <c r="K41" s="93">
        <v>0</v>
      </c>
      <c r="L41" s="93">
        <v>0</v>
      </c>
      <c r="M41" s="93">
        <v>0</v>
      </c>
      <c r="N41" s="93">
        <v>0</v>
      </c>
      <c r="O41" s="93">
        <v>0</v>
      </c>
      <c r="P41" s="93">
        <v>0</v>
      </c>
      <c r="Q41" s="93">
        <v>0</v>
      </c>
      <c r="R41" s="93">
        <v>0</v>
      </c>
      <c r="S41" s="93">
        <v>0</v>
      </c>
      <c r="T41" s="135">
        <f t="shared" si="2"/>
        <v>0</v>
      </c>
      <c r="U41" s="78">
        <f t="shared" si="3"/>
        <v>0</v>
      </c>
    </row>
    <row r="42" spans="1:21" ht="18.75" x14ac:dyDescent="0.25">
      <c r="A42" s="16" t="s">
        <v>149</v>
      </c>
      <c r="B42" s="15" t="s">
        <v>556</v>
      </c>
      <c r="C42" s="135">
        <v>0</v>
      </c>
      <c r="D42" s="135">
        <v>0</v>
      </c>
      <c r="E42" s="216">
        <f t="shared" si="7"/>
        <v>0</v>
      </c>
      <c r="F42" s="216">
        <f t="shared" si="4"/>
        <v>0</v>
      </c>
      <c r="G42" s="93">
        <v>0</v>
      </c>
      <c r="H42" s="93">
        <v>0</v>
      </c>
      <c r="I42" s="93">
        <v>0</v>
      </c>
      <c r="J42" s="93">
        <v>0</v>
      </c>
      <c r="K42" s="93">
        <v>0</v>
      </c>
      <c r="L42" s="93">
        <v>0</v>
      </c>
      <c r="M42" s="93">
        <v>0</v>
      </c>
      <c r="N42" s="93">
        <v>0</v>
      </c>
      <c r="O42" s="93">
        <v>0</v>
      </c>
      <c r="P42" s="93">
        <v>0</v>
      </c>
      <c r="Q42" s="93">
        <v>0</v>
      </c>
      <c r="R42" s="93">
        <v>0</v>
      </c>
      <c r="S42" s="93">
        <v>0</v>
      </c>
      <c r="T42" s="135">
        <f t="shared" si="2"/>
        <v>0</v>
      </c>
      <c r="U42" s="78">
        <f t="shared" si="3"/>
        <v>0</v>
      </c>
    </row>
    <row r="43" spans="1:21" x14ac:dyDescent="0.25">
      <c r="A43" s="19" t="s">
        <v>59</v>
      </c>
      <c r="B43" s="18" t="s">
        <v>148</v>
      </c>
      <c r="C43" s="135">
        <v>0</v>
      </c>
      <c r="D43" s="135">
        <v>0</v>
      </c>
      <c r="E43" s="216">
        <f t="shared" si="7"/>
        <v>0</v>
      </c>
      <c r="F43" s="216">
        <f t="shared" si="4"/>
        <v>0</v>
      </c>
      <c r="G43" s="135">
        <v>0</v>
      </c>
      <c r="H43" s="135">
        <v>0</v>
      </c>
      <c r="I43" s="135">
        <v>0</v>
      </c>
      <c r="J43" s="135">
        <v>0</v>
      </c>
      <c r="K43" s="135">
        <v>0</v>
      </c>
      <c r="L43" s="135">
        <v>0</v>
      </c>
      <c r="M43" s="135">
        <v>0</v>
      </c>
      <c r="N43" s="94">
        <v>0</v>
      </c>
      <c r="O43" s="135">
        <v>0</v>
      </c>
      <c r="P43" s="135">
        <v>0</v>
      </c>
      <c r="Q43" s="135">
        <v>0</v>
      </c>
      <c r="R43" s="135">
        <v>0</v>
      </c>
      <c r="S43" s="135">
        <v>0</v>
      </c>
      <c r="T43" s="135">
        <f t="shared" si="2"/>
        <v>0</v>
      </c>
      <c r="U43" s="78">
        <f t="shared" si="3"/>
        <v>0</v>
      </c>
    </row>
    <row r="44" spans="1:21" x14ac:dyDescent="0.25">
      <c r="A44" s="16" t="s">
        <v>147</v>
      </c>
      <c r="B44" s="7" t="s">
        <v>146</v>
      </c>
      <c r="C44" s="135">
        <v>0</v>
      </c>
      <c r="D44" s="135">
        <v>0</v>
      </c>
      <c r="E44" s="216">
        <f t="shared" si="7"/>
        <v>0</v>
      </c>
      <c r="F44" s="216">
        <f t="shared" si="4"/>
        <v>0</v>
      </c>
      <c r="G44" s="93">
        <v>0</v>
      </c>
      <c r="H44" s="93">
        <v>0</v>
      </c>
      <c r="I44" s="93">
        <v>0</v>
      </c>
      <c r="J44" s="93">
        <v>0</v>
      </c>
      <c r="K44" s="93">
        <v>0</v>
      </c>
      <c r="L44" s="93">
        <v>0</v>
      </c>
      <c r="M44" s="93">
        <v>0</v>
      </c>
      <c r="N44" s="93">
        <v>0</v>
      </c>
      <c r="O44" s="93">
        <v>0</v>
      </c>
      <c r="P44" s="93">
        <v>0</v>
      </c>
      <c r="Q44" s="93">
        <v>0</v>
      </c>
      <c r="R44" s="93">
        <v>0</v>
      </c>
      <c r="S44" s="93">
        <v>0</v>
      </c>
      <c r="T44" s="135">
        <f t="shared" si="2"/>
        <v>0</v>
      </c>
      <c r="U44" s="78">
        <f t="shared" si="3"/>
        <v>0</v>
      </c>
    </row>
    <row r="45" spans="1:21" x14ac:dyDescent="0.25">
      <c r="A45" s="16" t="s">
        <v>145</v>
      </c>
      <c r="B45" s="7" t="s">
        <v>144</v>
      </c>
      <c r="C45" s="135">
        <v>0</v>
      </c>
      <c r="D45" s="135">
        <v>0</v>
      </c>
      <c r="E45" s="216">
        <f t="shared" si="7"/>
        <v>0</v>
      </c>
      <c r="F45" s="216">
        <f t="shared" si="4"/>
        <v>0</v>
      </c>
      <c r="G45" s="93">
        <v>0</v>
      </c>
      <c r="H45" s="93">
        <v>0</v>
      </c>
      <c r="I45" s="93">
        <v>0</v>
      </c>
      <c r="J45" s="93">
        <v>0</v>
      </c>
      <c r="K45" s="93">
        <v>0</v>
      </c>
      <c r="L45" s="93">
        <v>0</v>
      </c>
      <c r="M45" s="93">
        <v>0</v>
      </c>
      <c r="N45" s="92">
        <v>0</v>
      </c>
      <c r="O45" s="93">
        <v>0</v>
      </c>
      <c r="P45" s="93">
        <v>0</v>
      </c>
      <c r="Q45" s="93">
        <v>0</v>
      </c>
      <c r="R45" s="93">
        <v>0</v>
      </c>
      <c r="S45" s="93">
        <v>0</v>
      </c>
      <c r="T45" s="135">
        <f t="shared" si="2"/>
        <v>0</v>
      </c>
      <c r="U45" s="78">
        <f t="shared" si="3"/>
        <v>0</v>
      </c>
    </row>
    <row r="46" spans="1:21" x14ac:dyDescent="0.25">
      <c r="A46" s="16" t="s">
        <v>143</v>
      </c>
      <c r="B46" s="7" t="s">
        <v>142</v>
      </c>
      <c r="C46" s="135">
        <v>0</v>
      </c>
      <c r="D46" s="135">
        <v>0</v>
      </c>
      <c r="E46" s="216">
        <f t="shared" si="7"/>
        <v>0</v>
      </c>
      <c r="F46" s="216">
        <f t="shared" si="4"/>
        <v>0</v>
      </c>
      <c r="G46" s="93">
        <v>0</v>
      </c>
      <c r="H46" s="93">
        <v>0</v>
      </c>
      <c r="I46" s="93">
        <v>0</v>
      </c>
      <c r="J46" s="93">
        <v>0</v>
      </c>
      <c r="K46" s="93">
        <v>0</v>
      </c>
      <c r="L46" s="93">
        <v>0</v>
      </c>
      <c r="M46" s="93">
        <v>0</v>
      </c>
      <c r="N46" s="93">
        <v>0</v>
      </c>
      <c r="O46" s="93">
        <v>0</v>
      </c>
      <c r="P46" s="93">
        <v>0</v>
      </c>
      <c r="Q46" s="93">
        <v>0</v>
      </c>
      <c r="R46" s="93">
        <v>0</v>
      </c>
      <c r="S46" s="93">
        <v>0</v>
      </c>
      <c r="T46" s="135">
        <f t="shared" si="2"/>
        <v>0</v>
      </c>
      <c r="U46" s="78">
        <f t="shared" si="3"/>
        <v>0</v>
      </c>
    </row>
    <row r="47" spans="1:21" ht="31.5" x14ac:dyDescent="0.25">
      <c r="A47" s="16" t="s">
        <v>141</v>
      </c>
      <c r="B47" s="7" t="s">
        <v>140</v>
      </c>
      <c r="C47" s="135">
        <v>0</v>
      </c>
      <c r="D47" s="135">
        <v>0</v>
      </c>
      <c r="E47" s="216">
        <f t="shared" si="7"/>
        <v>0</v>
      </c>
      <c r="F47" s="216">
        <f t="shared" si="4"/>
        <v>0</v>
      </c>
      <c r="G47" s="93">
        <v>0</v>
      </c>
      <c r="H47" s="93">
        <v>0</v>
      </c>
      <c r="I47" s="93">
        <v>0</v>
      </c>
      <c r="J47" s="93">
        <v>0</v>
      </c>
      <c r="K47" s="93">
        <v>0</v>
      </c>
      <c r="L47" s="93">
        <v>0</v>
      </c>
      <c r="M47" s="93">
        <v>0</v>
      </c>
      <c r="N47" s="93">
        <v>0</v>
      </c>
      <c r="O47" s="93">
        <v>0</v>
      </c>
      <c r="P47" s="93">
        <v>0</v>
      </c>
      <c r="Q47" s="93">
        <v>0</v>
      </c>
      <c r="R47" s="93">
        <v>0</v>
      </c>
      <c r="S47" s="93">
        <v>0</v>
      </c>
      <c r="T47" s="135">
        <f t="shared" si="2"/>
        <v>0</v>
      </c>
      <c r="U47" s="78">
        <f t="shared" si="3"/>
        <v>0</v>
      </c>
    </row>
    <row r="48" spans="1:21" ht="31.5" x14ac:dyDescent="0.25">
      <c r="A48" s="16" t="s">
        <v>139</v>
      </c>
      <c r="B48" s="7" t="s">
        <v>138</v>
      </c>
      <c r="C48" s="135">
        <v>0</v>
      </c>
      <c r="D48" s="135">
        <v>0</v>
      </c>
      <c r="E48" s="216">
        <f t="shared" si="7"/>
        <v>0</v>
      </c>
      <c r="F48" s="216">
        <f t="shared" si="4"/>
        <v>0</v>
      </c>
      <c r="G48" s="93">
        <v>0</v>
      </c>
      <c r="H48" s="93">
        <v>0</v>
      </c>
      <c r="I48" s="93">
        <v>0</v>
      </c>
      <c r="J48" s="93">
        <v>0</v>
      </c>
      <c r="K48" s="93">
        <v>0</v>
      </c>
      <c r="L48" s="93">
        <v>0</v>
      </c>
      <c r="M48" s="93">
        <v>0</v>
      </c>
      <c r="N48" s="93">
        <v>0</v>
      </c>
      <c r="O48" s="93">
        <v>0</v>
      </c>
      <c r="P48" s="93">
        <v>0</v>
      </c>
      <c r="Q48" s="93">
        <v>0</v>
      </c>
      <c r="R48" s="93">
        <v>0</v>
      </c>
      <c r="S48" s="93">
        <v>0</v>
      </c>
      <c r="T48" s="135">
        <f t="shared" si="2"/>
        <v>0</v>
      </c>
      <c r="U48" s="78">
        <f t="shared" si="3"/>
        <v>0</v>
      </c>
    </row>
    <row r="49" spans="1:21" x14ac:dyDescent="0.25">
      <c r="A49" s="16" t="s">
        <v>137</v>
      </c>
      <c r="B49" s="7" t="s">
        <v>136</v>
      </c>
      <c r="C49" s="135">
        <v>0</v>
      </c>
      <c r="D49" s="135">
        <v>0</v>
      </c>
      <c r="E49" s="216">
        <f t="shared" si="7"/>
        <v>0</v>
      </c>
      <c r="F49" s="216">
        <f t="shared" si="4"/>
        <v>0</v>
      </c>
      <c r="G49" s="93">
        <v>0</v>
      </c>
      <c r="H49" s="93">
        <v>0</v>
      </c>
      <c r="I49" s="93">
        <v>0</v>
      </c>
      <c r="J49" s="93">
        <v>0</v>
      </c>
      <c r="K49" s="93">
        <v>0</v>
      </c>
      <c r="L49" s="93">
        <v>0</v>
      </c>
      <c r="M49" s="93">
        <v>0</v>
      </c>
      <c r="N49" s="93">
        <v>0</v>
      </c>
      <c r="O49" s="93">
        <v>0</v>
      </c>
      <c r="P49" s="93">
        <v>0</v>
      </c>
      <c r="Q49" s="93">
        <v>0</v>
      </c>
      <c r="R49" s="93">
        <v>0</v>
      </c>
      <c r="S49" s="93">
        <v>0</v>
      </c>
      <c r="T49" s="135">
        <f t="shared" si="2"/>
        <v>0</v>
      </c>
      <c r="U49" s="78">
        <f t="shared" si="3"/>
        <v>0</v>
      </c>
    </row>
    <row r="50" spans="1:21" ht="18.75" x14ac:dyDescent="0.25">
      <c r="A50" s="16" t="s">
        <v>135</v>
      </c>
      <c r="B50" s="15" t="s">
        <v>556</v>
      </c>
      <c r="C50" s="135">
        <v>4</v>
      </c>
      <c r="D50" s="135">
        <v>0</v>
      </c>
      <c r="E50" s="216">
        <f t="shared" si="7"/>
        <v>4</v>
      </c>
      <c r="F50" s="216">
        <f t="shared" si="4"/>
        <v>4</v>
      </c>
      <c r="G50" s="93">
        <v>0</v>
      </c>
      <c r="H50" s="93">
        <v>0</v>
      </c>
      <c r="I50" s="93">
        <v>0</v>
      </c>
      <c r="J50" s="93">
        <v>0</v>
      </c>
      <c r="K50" s="93">
        <v>0</v>
      </c>
      <c r="L50" s="93">
        <v>0</v>
      </c>
      <c r="M50" s="93">
        <v>0</v>
      </c>
      <c r="N50" s="93">
        <v>0</v>
      </c>
      <c r="O50" s="93">
        <v>0</v>
      </c>
      <c r="P50" s="93">
        <v>4</v>
      </c>
      <c r="Q50" s="93">
        <v>4</v>
      </c>
      <c r="R50" s="93">
        <v>0</v>
      </c>
      <c r="S50" s="93">
        <v>0</v>
      </c>
      <c r="T50" s="135">
        <f t="shared" si="2"/>
        <v>4</v>
      </c>
      <c r="U50" s="78">
        <f t="shared" si="3"/>
        <v>0</v>
      </c>
    </row>
    <row r="51" spans="1:21" ht="35.25" customHeight="1" x14ac:dyDescent="0.25">
      <c r="A51" s="19" t="s">
        <v>57</v>
      </c>
      <c r="B51" s="18" t="s">
        <v>134</v>
      </c>
      <c r="C51" s="135">
        <v>0</v>
      </c>
      <c r="D51" s="135">
        <v>0</v>
      </c>
      <c r="E51" s="216">
        <f t="shared" si="7"/>
        <v>0</v>
      </c>
      <c r="F51" s="216">
        <f t="shared" si="4"/>
        <v>0</v>
      </c>
      <c r="G51" s="135">
        <v>0</v>
      </c>
      <c r="H51" s="135">
        <v>0</v>
      </c>
      <c r="I51" s="135">
        <v>0</v>
      </c>
      <c r="J51" s="135">
        <v>0</v>
      </c>
      <c r="K51" s="135">
        <v>0</v>
      </c>
      <c r="L51" s="135">
        <v>0</v>
      </c>
      <c r="M51" s="135">
        <v>0</v>
      </c>
      <c r="N51" s="94">
        <v>0</v>
      </c>
      <c r="O51" s="135">
        <v>0</v>
      </c>
      <c r="P51" s="135">
        <v>0</v>
      </c>
      <c r="Q51" s="135">
        <v>0</v>
      </c>
      <c r="R51" s="135">
        <v>0</v>
      </c>
      <c r="S51" s="135">
        <v>0</v>
      </c>
      <c r="T51" s="135">
        <f t="shared" si="2"/>
        <v>0</v>
      </c>
      <c r="U51" s="78">
        <f t="shared" si="3"/>
        <v>0</v>
      </c>
    </row>
    <row r="52" spans="1:21" x14ac:dyDescent="0.25">
      <c r="A52" s="16" t="s">
        <v>133</v>
      </c>
      <c r="B52" s="7" t="s">
        <v>132</v>
      </c>
      <c r="C52" s="135">
        <f>C30</f>
        <v>4.9758599999999999</v>
      </c>
      <c r="D52" s="135">
        <v>0</v>
      </c>
      <c r="E52" s="216">
        <f t="shared" si="7"/>
        <v>4.9758599999999999</v>
      </c>
      <c r="F52" s="216">
        <f t="shared" si="4"/>
        <v>4.9758599999999999</v>
      </c>
      <c r="G52" s="93">
        <v>0</v>
      </c>
      <c r="H52" s="93">
        <v>0</v>
      </c>
      <c r="I52" s="93">
        <v>0</v>
      </c>
      <c r="J52" s="93">
        <v>0</v>
      </c>
      <c r="K52" s="93">
        <v>0</v>
      </c>
      <c r="L52" s="93">
        <v>0</v>
      </c>
      <c r="M52" s="93">
        <v>0</v>
      </c>
      <c r="N52" s="93">
        <v>0</v>
      </c>
      <c r="O52" s="93">
        <v>0</v>
      </c>
      <c r="P52" s="93">
        <v>4.9758599999999999</v>
      </c>
      <c r="Q52" s="93">
        <v>4.9758599999999999</v>
      </c>
      <c r="R52" s="93">
        <v>0</v>
      </c>
      <c r="S52" s="93">
        <v>0</v>
      </c>
      <c r="T52" s="135">
        <f t="shared" si="2"/>
        <v>4.9758599999999999</v>
      </c>
      <c r="U52" s="78">
        <f t="shared" si="3"/>
        <v>0</v>
      </c>
    </row>
    <row r="53" spans="1:21" x14ac:dyDescent="0.25">
      <c r="A53" s="16" t="s">
        <v>131</v>
      </c>
      <c r="B53" s="7" t="s">
        <v>125</v>
      </c>
      <c r="C53" s="135">
        <v>0</v>
      </c>
      <c r="D53" s="135">
        <v>0</v>
      </c>
      <c r="E53" s="216">
        <f t="shared" si="7"/>
        <v>0</v>
      </c>
      <c r="F53" s="216">
        <f t="shared" si="4"/>
        <v>0</v>
      </c>
      <c r="G53" s="93">
        <v>0</v>
      </c>
      <c r="H53" s="93">
        <v>0</v>
      </c>
      <c r="I53" s="93">
        <v>0</v>
      </c>
      <c r="J53" s="93">
        <v>0</v>
      </c>
      <c r="K53" s="93">
        <v>0</v>
      </c>
      <c r="L53" s="93">
        <v>0</v>
      </c>
      <c r="M53" s="93">
        <v>0</v>
      </c>
      <c r="N53" s="92">
        <v>0</v>
      </c>
      <c r="O53" s="93">
        <v>0</v>
      </c>
      <c r="P53" s="93">
        <v>0</v>
      </c>
      <c r="Q53" s="93">
        <v>0</v>
      </c>
      <c r="R53" s="93">
        <v>0</v>
      </c>
      <c r="S53" s="93">
        <v>0</v>
      </c>
      <c r="T53" s="135">
        <f t="shared" si="2"/>
        <v>0</v>
      </c>
      <c r="U53" s="78">
        <f t="shared" si="3"/>
        <v>0</v>
      </c>
    </row>
    <row r="54" spans="1:21" x14ac:dyDescent="0.25">
      <c r="A54" s="16" t="s">
        <v>130</v>
      </c>
      <c r="B54" s="15" t="s">
        <v>124</v>
      </c>
      <c r="C54" s="135">
        <v>0</v>
      </c>
      <c r="D54" s="135">
        <v>0</v>
      </c>
      <c r="E54" s="216">
        <f t="shared" si="7"/>
        <v>0</v>
      </c>
      <c r="F54" s="216">
        <f t="shared" si="4"/>
        <v>0</v>
      </c>
      <c r="G54" s="93">
        <v>0</v>
      </c>
      <c r="H54" s="93">
        <v>0</v>
      </c>
      <c r="I54" s="93">
        <v>0</v>
      </c>
      <c r="J54" s="93">
        <v>0</v>
      </c>
      <c r="K54" s="93">
        <v>0</v>
      </c>
      <c r="L54" s="93">
        <v>0</v>
      </c>
      <c r="M54" s="93">
        <v>0</v>
      </c>
      <c r="N54" s="93">
        <v>0</v>
      </c>
      <c r="O54" s="93">
        <v>0</v>
      </c>
      <c r="P54" s="93">
        <v>0</v>
      </c>
      <c r="Q54" s="93">
        <v>0</v>
      </c>
      <c r="R54" s="93">
        <v>0</v>
      </c>
      <c r="S54" s="93">
        <v>0</v>
      </c>
      <c r="T54" s="135">
        <f t="shared" si="2"/>
        <v>0</v>
      </c>
      <c r="U54" s="78">
        <f t="shared" si="3"/>
        <v>0</v>
      </c>
    </row>
    <row r="55" spans="1:21" x14ac:dyDescent="0.25">
      <c r="A55" s="16" t="s">
        <v>129</v>
      </c>
      <c r="B55" s="15" t="s">
        <v>123</v>
      </c>
      <c r="C55" s="135">
        <v>0</v>
      </c>
      <c r="D55" s="135">
        <v>0</v>
      </c>
      <c r="E55" s="216">
        <f t="shared" si="7"/>
        <v>0</v>
      </c>
      <c r="F55" s="216">
        <f t="shared" si="4"/>
        <v>0</v>
      </c>
      <c r="G55" s="93">
        <v>0</v>
      </c>
      <c r="H55" s="93">
        <v>0</v>
      </c>
      <c r="I55" s="93">
        <v>0</v>
      </c>
      <c r="J55" s="93">
        <v>0</v>
      </c>
      <c r="K55" s="93">
        <v>0</v>
      </c>
      <c r="L55" s="93">
        <v>0</v>
      </c>
      <c r="M55" s="93">
        <v>0</v>
      </c>
      <c r="N55" s="93">
        <v>0</v>
      </c>
      <c r="O55" s="93">
        <v>0</v>
      </c>
      <c r="P55" s="93">
        <v>0</v>
      </c>
      <c r="Q55" s="93">
        <v>0</v>
      </c>
      <c r="R55" s="93">
        <v>0</v>
      </c>
      <c r="S55" s="93">
        <v>0</v>
      </c>
      <c r="T55" s="135">
        <f t="shared" si="2"/>
        <v>0</v>
      </c>
      <c r="U55" s="78">
        <f t="shared" si="3"/>
        <v>0</v>
      </c>
    </row>
    <row r="56" spans="1:21" x14ac:dyDescent="0.25">
      <c r="A56" s="16" t="s">
        <v>128</v>
      </c>
      <c r="B56" s="15" t="s">
        <v>122</v>
      </c>
      <c r="C56" s="135">
        <v>0</v>
      </c>
      <c r="D56" s="135">
        <v>0</v>
      </c>
      <c r="E56" s="216">
        <f t="shared" si="7"/>
        <v>0</v>
      </c>
      <c r="F56" s="216">
        <f t="shared" si="4"/>
        <v>0</v>
      </c>
      <c r="G56" s="93">
        <v>0</v>
      </c>
      <c r="H56" s="93">
        <v>0</v>
      </c>
      <c r="I56" s="93">
        <v>0</v>
      </c>
      <c r="J56" s="93">
        <v>0</v>
      </c>
      <c r="K56" s="93">
        <v>0</v>
      </c>
      <c r="L56" s="93">
        <v>0</v>
      </c>
      <c r="M56" s="93">
        <v>0</v>
      </c>
      <c r="N56" s="93">
        <v>0</v>
      </c>
      <c r="O56" s="93">
        <v>0</v>
      </c>
      <c r="P56" s="93">
        <v>0</v>
      </c>
      <c r="Q56" s="93">
        <v>0</v>
      </c>
      <c r="R56" s="93">
        <v>0</v>
      </c>
      <c r="S56" s="93">
        <v>0</v>
      </c>
      <c r="T56" s="135">
        <f t="shared" si="2"/>
        <v>0</v>
      </c>
      <c r="U56" s="78">
        <f t="shared" si="3"/>
        <v>0</v>
      </c>
    </row>
    <row r="57" spans="1:21" ht="18.75" x14ac:dyDescent="0.25">
      <c r="A57" s="16" t="s">
        <v>127</v>
      </c>
      <c r="B57" s="15" t="s">
        <v>556</v>
      </c>
      <c r="C57" s="135">
        <f>C50</f>
        <v>4</v>
      </c>
      <c r="D57" s="135">
        <v>0</v>
      </c>
      <c r="E57" s="216">
        <f t="shared" si="7"/>
        <v>4</v>
      </c>
      <c r="F57" s="216">
        <f t="shared" si="4"/>
        <v>4</v>
      </c>
      <c r="G57" s="93">
        <v>0</v>
      </c>
      <c r="H57" s="93">
        <v>0</v>
      </c>
      <c r="I57" s="93">
        <v>0</v>
      </c>
      <c r="J57" s="93">
        <v>0</v>
      </c>
      <c r="K57" s="93">
        <v>0</v>
      </c>
      <c r="L57" s="93">
        <v>0</v>
      </c>
      <c r="M57" s="93">
        <v>0</v>
      </c>
      <c r="N57" s="93">
        <v>0</v>
      </c>
      <c r="O57" s="93">
        <v>0</v>
      </c>
      <c r="P57" s="93">
        <v>4</v>
      </c>
      <c r="Q57" s="93">
        <v>4</v>
      </c>
      <c r="R57" s="93">
        <v>0</v>
      </c>
      <c r="S57" s="93">
        <v>0</v>
      </c>
      <c r="T57" s="135">
        <f t="shared" si="2"/>
        <v>4</v>
      </c>
      <c r="U57" s="78">
        <f t="shared" si="3"/>
        <v>0</v>
      </c>
    </row>
    <row r="58" spans="1:21" ht="36.75" customHeight="1" x14ac:dyDescent="0.25">
      <c r="A58" s="19" t="s">
        <v>56</v>
      </c>
      <c r="B58" s="28" t="s">
        <v>224</v>
      </c>
      <c r="C58" s="135">
        <v>0</v>
      </c>
      <c r="D58" s="135">
        <v>0</v>
      </c>
      <c r="E58" s="216">
        <f t="shared" si="7"/>
        <v>0</v>
      </c>
      <c r="F58" s="216">
        <f t="shared" si="4"/>
        <v>0</v>
      </c>
      <c r="G58" s="135">
        <v>0</v>
      </c>
      <c r="H58" s="135">
        <v>0</v>
      </c>
      <c r="I58" s="135">
        <v>0</v>
      </c>
      <c r="J58" s="135">
        <v>0</v>
      </c>
      <c r="K58" s="135">
        <v>0</v>
      </c>
      <c r="L58" s="135">
        <v>0</v>
      </c>
      <c r="M58" s="135">
        <v>0</v>
      </c>
      <c r="N58" s="94">
        <v>0</v>
      </c>
      <c r="O58" s="135">
        <v>0</v>
      </c>
      <c r="P58" s="135">
        <v>0</v>
      </c>
      <c r="Q58" s="135">
        <v>0</v>
      </c>
      <c r="R58" s="135">
        <v>0</v>
      </c>
      <c r="S58" s="135">
        <v>0</v>
      </c>
      <c r="T58" s="135">
        <f t="shared" si="2"/>
        <v>0</v>
      </c>
      <c r="U58" s="78">
        <f t="shared" si="3"/>
        <v>0</v>
      </c>
    </row>
    <row r="59" spans="1:21" x14ac:dyDescent="0.25">
      <c r="A59" s="19" t="s">
        <v>54</v>
      </c>
      <c r="B59" s="18" t="s">
        <v>126</v>
      </c>
      <c r="C59" s="135">
        <v>0</v>
      </c>
      <c r="D59" s="135">
        <v>0</v>
      </c>
      <c r="E59" s="216">
        <f t="shared" si="7"/>
        <v>0</v>
      </c>
      <c r="F59" s="216">
        <f t="shared" si="4"/>
        <v>0</v>
      </c>
      <c r="G59" s="135">
        <v>0</v>
      </c>
      <c r="H59" s="135">
        <v>0</v>
      </c>
      <c r="I59" s="135">
        <v>0</v>
      </c>
      <c r="J59" s="135">
        <v>0</v>
      </c>
      <c r="K59" s="135">
        <v>0</v>
      </c>
      <c r="L59" s="135">
        <v>0</v>
      </c>
      <c r="M59" s="135">
        <v>0</v>
      </c>
      <c r="N59" s="94">
        <v>0</v>
      </c>
      <c r="O59" s="135">
        <v>0</v>
      </c>
      <c r="P59" s="135">
        <v>0</v>
      </c>
      <c r="Q59" s="135">
        <v>0</v>
      </c>
      <c r="R59" s="135">
        <v>0</v>
      </c>
      <c r="S59" s="135">
        <v>0</v>
      </c>
      <c r="T59" s="135">
        <f t="shared" si="2"/>
        <v>0</v>
      </c>
      <c r="U59" s="78">
        <f t="shared" si="3"/>
        <v>0</v>
      </c>
    </row>
    <row r="60" spans="1:21" x14ac:dyDescent="0.25">
      <c r="A60" s="16" t="s">
        <v>218</v>
      </c>
      <c r="B60" s="17" t="s">
        <v>146</v>
      </c>
      <c r="C60" s="135">
        <v>0</v>
      </c>
      <c r="D60" s="135">
        <v>0</v>
      </c>
      <c r="E60" s="216">
        <f t="shared" si="7"/>
        <v>0</v>
      </c>
      <c r="F60" s="216">
        <f t="shared" si="4"/>
        <v>0</v>
      </c>
      <c r="G60" s="93">
        <v>0</v>
      </c>
      <c r="H60" s="93">
        <v>0</v>
      </c>
      <c r="I60" s="93">
        <v>0</v>
      </c>
      <c r="J60" s="93">
        <v>0</v>
      </c>
      <c r="K60" s="93">
        <v>0</v>
      </c>
      <c r="L60" s="93">
        <v>0</v>
      </c>
      <c r="M60" s="93">
        <v>0</v>
      </c>
      <c r="N60" s="93">
        <v>0</v>
      </c>
      <c r="O60" s="93">
        <v>0</v>
      </c>
      <c r="P60" s="93">
        <v>0</v>
      </c>
      <c r="Q60" s="93">
        <v>0</v>
      </c>
      <c r="R60" s="93">
        <v>0</v>
      </c>
      <c r="S60" s="93">
        <v>0</v>
      </c>
      <c r="T60" s="135">
        <f t="shared" si="2"/>
        <v>0</v>
      </c>
      <c r="U60" s="78">
        <f t="shared" si="3"/>
        <v>0</v>
      </c>
    </row>
    <row r="61" spans="1:21" x14ac:dyDescent="0.25">
      <c r="A61" s="16" t="s">
        <v>219</v>
      </c>
      <c r="B61" s="17" t="s">
        <v>144</v>
      </c>
      <c r="C61" s="135">
        <v>0</v>
      </c>
      <c r="D61" s="135">
        <v>0</v>
      </c>
      <c r="E61" s="216">
        <f t="shared" si="7"/>
        <v>0</v>
      </c>
      <c r="F61" s="216">
        <f t="shared" si="4"/>
        <v>0</v>
      </c>
      <c r="G61" s="93">
        <v>0</v>
      </c>
      <c r="H61" s="93">
        <v>0</v>
      </c>
      <c r="I61" s="93">
        <v>0</v>
      </c>
      <c r="J61" s="93">
        <v>0</v>
      </c>
      <c r="K61" s="93">
        <v>0</v>
      </c>
      <c r="L61" s="93">
        <v>0</v>
      </c>
      <c r="M61" s="93">
        <v>0</v>
      </c>
      <c r="N61" s="93">
        <v>0</v>
      </c>
      <c r="O61" s="93">
        <v>0</v>
      </c>
      <c r="P61" s="93">
        <v>0</v>
      </c>
      <c r="Q61" s="93">
        <v>0</v>
      </c>
      <c r="R61" s="93">
        <v>0</v>
      </c>
      <c r="S61" s="93">
        <v>0</v>
      </c>
      <c r="T61" s="135">
        <f t="shared" si="2"/>
        <v>0</v>
      </c>
      <c r="U61" s="78">
        <f t="shared" si="3"/>
        <v>0</v>
      </c>
    </row>
    <row r="62" spans="1:21" x14ac:dyDescent="0.25">
      <c r="A62" s="16" t="s">
        <v>220</v>
      </c>
      <c r="B62" s="17" t="s">
        <v>142</v>
      </c>
      <c r="C62" s="135">
        <v>0</v>
      </c>
      <c r="D62" s="135">
        <v>0</v>
      </c>
      <c r="E62" s="216">
        <f t="shared" si="7"/>
        <v>0</v>
      </c>
      <c r="F62" s="216">
        <f t="shared" si="4"/>
        <v>0</v>
      </c>
      <c r="G62" s="93">
        <v>0</v>
      </c>
      <c r="H62" s="93">
        <v>0</v>
      </c>
      <c r="I62" s="93">
        <v>0</v>
      </c>
      <c r="J62" s="93">
        <v>0</v>
      </c>
      <c r="K62" s="93">
        <v>0</v>
      </c>
      <c r="L62" s="93">
        <v>0</v>
      </c>
      <c r="M62" s="93">
        <v>0</v>
      </c>
      <c r="N62" s="93">
        <v>0</v>
      </c>
      <c r="O62" s="93">
        <v>0</v>
      </c>
      <c r="P62" s="93">
        <v>0</v>
      </c>
      <c r="Q62" s="93">
        <v>0</v>
      </c>
      <c r="R62" s="93">
        <v>0</v>
      </c>
      <c r="S62" s="93">
        <v>0</v>
      </c>
      <c r="T62" s="135">
        <f t="shared" si="2"/>
        <v>0</v>
      </c>
      <c r="U62" s="78">
        <f t="shared" si="3"/>
        <v>0</v>
      </c>
    </row>
    <row r="63" spans="1:21" x14ac:dyDescent="0.25">
      <c r="A63" s="16" t="s">
        <v>221</v>
      </c>
      <c r="B63" s="17" t="s">
        <v>223</v>
      </c>
      <c r="C63" s="135">
        <v>0</v>
      </c>
      <c r="D63" s="135">
        <v>0</v>
      </c>
      <c r="E63" s="216">
        <f t="shared" si="7"/>
        <v>0</v>
      </c>
      <c r="F63" s="216">
        <f t="shared" si="4"/>
        <v>0</v>
      </c>
      <c r="G63" s="93">
        <v>0</v>
      </c>
      <c r="H63" s="93">
        <v>0</v>
      </c>
      <c r="I63" s="93">
        <v>0</v>
      </c>
      <c r="J63" s="93">
        <v>0</v>
      </c>
      <c r="K63" s="93">
        <v>0</v>
      </c>
      <c r="L63" s="93">
        <v>0</v>
      </c>
      <c r="M63" s="93">
        <v>0</v>
      </c>
      <c r="N63" s="93">
        <v>0</v>
      </c>
      <c r="O63" s="93">
        <v>0</v>
      </c>
      <c r="P63" s="93">
        <v>0</v>
      </c>
      <c r="Q63" s="93">
        <v>0</v>
      </c>
      <c r="R63" s="93">
        <v>0</v>
      </c>
      <c r="S63" s="93">
        <v>0</v>
      </c>
      <c r="T63" s="135">
        <f t="shared" si="2"/>
        <v>0</v>
      </c>
      <c r="U63" s="78">
        <f t="shared" si="3"/>
        <v>0</v>
      </c>
    </row>
    <row r="64" spans="1:21" ht="18.75" x14ac:dyDescent="0.25">
      <c r="A64" s="16" t="s">
        <v>222</v>
      </c>
      <c r="B64" s="15" t="s">
        <v>556</v>
      </c>
      <c r="C64" s="135">
        <v>0</v>
      </c>
      <c r="D64" s="135">
        <v>0</v>
      </c>
      <c r="E64" s="216">
        <f t="shared" si="7"/>
        <v>0</v>
      </c>
      <c r="F64" s="216">
        <f t="shared" si="4"/>
        <v>0</v>
      </c>
      <c r="G64" s="93">
        <v>0</v>
      </c>
      <c r="H64" s="93">
        <v>0</v>
      </c>
      <c r="I64" s="93">
        <v>0</v>
      </c>
      <c r="J64" s="93">
        <v>0</v>
      </c>
      <c r="K64" s="93">
        <v>0</v>
      </c>
      <c r="L64" s="93">
        <v>0</v>
      </c>
      <c r="M64" s="93">
        <v>0</v>
      </c>
      <c r="N64" s="93">
        <v>0</v>
      </c>
      <c r="O64" s="93">
        <v>0</v>
      </c>
      <c r="P64" s="93">
        <v>0</v>
      </c>
      <c r="Q64" s="93">
        <v>0</v>
      </c>
      <c r="R64" s="93">
        <v>0</v>
      </c>
      <c r="S64" s="93">
        <v>0</v>
      </c>
      <c r="T64" s="135">
        <f t="shared" si="2"/>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4"/>
      <c r="C66" s="324"/>
      <c r="D66" s="324"/>
      <c r="E66" s="324"/>
      <c r="F66" s="324"/>
      <c r="G66" s="324"/>
      <c r="H66" s="324"/>
      <c r="I66" s="324"/>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25"/>
      <c r="C68" s="325"/>
      <c r="D68" s="325"/>
      <c r="E68" s="325"/>
      <c r="F68" s="325"/>
      <c r="G68" s="325"/>
      <c r="H68" s="325"/>
      <c r="I68" s="325"/>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24"/>
      <c r="C70" s="324"/>
      <c r="D70" s="324"/>
      <c r="E70" s="324"/>
      <c r="F70" s="324"/>
      <c r="G70" s="324"/>
      <c r="H70" s="324"/>
      <c r="I70" s="324"/>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24"/>
      <c r="C72" s="324"/>
      <c r="D72" s="324"/>
      <c r="E72" s="324"/>
      <c r="F72" s="324"/>
      <c r="G72" s="324"/>
      <c r="H72" s="324"/>
      <c r="I72" s="324"/>
      <c r="J72" s="86"/>
      <c r="K72" s="86"/>
      <c r="L72" s="86"/>
      <c r="M72" s="86"/>
      <c r="N72" s="86"/>
      <c r="O72" s="86"/>
      <c r="P72" s="86"/>
      <c r="Q72" s="86"/>
      <c r="R72" s="86"/>
      <c r="S72" s="86"/>
      <c r="T72" s="9"/>
    </row>
    <row r="73" spans="1:20" ht="32.25" customHeight="1" x14ac:dyDescent="0.25">
      <c r="A73" s="9"/>
      <c r="B73" s="325"/>
      <c r="C73" s="325"/>
      <c r="D73" s="325"/>
      <c r="E73" s="325"/>
      <c r="F73" s="325"/>
      <c r="G73" s="325"/>
      <c r="H73" s="325"/>
      <c r="I73" s="325"/>
      <c r="J73" s="87"/>
      <c r="K73" s="87"/>
      <c r="L73" s="87"/>
      <c r="M73" s="87"/>
      <c r="N73" s="87"/>
      <c r="O73" s="87"/>
      <c r="P73" s="87"/>
      <c r="Q73" s="87"/>
      <c r="R73" s="87"/>
      <c r="S73" s="87"/>
      <c r="T73" s="9"/>
    </row>
    <row r="74" spans="1:20" ht="51.75" customHeight="1" x14ac:dyDescent="0.25">
      <c r="A74" s="9"/>
      <c r="B74" s="324"/>
      <c r="C74" s="324"/>
      <c r="D74" s="324"/>
      <c r="E74" s="324"/>
      <c r="F74" s="324"/>
      <c r="G74" s="324"/>
      <c r="H74" s="324"/>
      <c r="I74" s="324"/>
      <c r="J74" s="86"/>
      <c r="K74" s="86"/>
      <c r="L74" s="86"/>
      <c r="M74" s="86"/>
      <c r="N74" s="86"/>
      <c r="O74" s="86"/>
      <c r="P74" s="86"/>
      <c r="Q74" s="86"/>
      <c r="R74" s="86"/>
      <c r="S74" s="86"/>
      <c r="T74" s="9"/>
    </row>
    <row r="75" spans="1:20" ht="21.75" customHeight="1" x14ac:dyDescent="0.25">
      <c r="A75" s="9"/>
      <c r="B75" s="326"/>
      <c r="C75" s="326"/>
      <c r="D75" s="326"/>
      <c r="E75" s="326"/>
      <c r="F75" s="326"/>
      <c r="G75" s="326"/>
      <c r="H75" s="326"/>
      <c r="I75" s="326"/>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23"/>
      <c r="C77" s="323"/>
      <c r="D77" s="323"/>
      <c r="E77" s="323"/>
      <c r="F77" s="323"/>
      <c r="G77" s="323"/>
      <c r="H77" s="323"/>
      <c r="I77" s="323"/>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T30:T64 E24:O24 C24 S24:S64 P24:Q64">
    <cfRule type="cellIs" dxfId="7" priority="9" operator="notEqual">
      <formula>0</formula>
    </cfRule>
  </conditionalFormatting>
  <conditionalFormatting sqref="U24:U64">
    <cfRule type="cellIs" dxfId="6" priority="8" operator="notEqual">
      <formula>0</formula>
    </cfRule>
  </conditionalFormatting>
  <conditionalFormatting sqref="T24:T64">
    <cfRule type="cellIs" dxfId="5" priority="6" operator="notEqual">
      <formula>0</formula>
    </cfRule>
  </conditionalFormatting>
  <conditionalFormatting sqref="C25:C64 E30:F30 G25:O64">
    <cfRule type="cellIs" dxfId="4" priority="5" operator="notEqual">
      <formula>0</formula>
    </cfRule>
  </conditionalFormatting>
  <conditionalFormatting sqref="E25:F64">
    <cfRule type="cellIs" dxfId="3" priority="4" operator="notEqual">
      <formula>0</formula>
    </cfRule>
  </conditionalFormatting>
  <conditionalFormatting sqref="D24">
    <cfRule type="cellIs" dxfId="2" priority="3" operator="notEqual">
      <formula>0</formula>
    </cfRule>
  </conditionalFormatting>
  <conditionalFormatting sqref="D25:D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Q1" zoomScale="85" zoomScaleSheetLayoutView="85" workbookViewId="0">
      <selection activeCell="AD27" sqref="AD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9.14062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46" t="str">
        <f>'1. паспорт местоположение'!A5:C5</f>
        <v>Год раскрытия информации: 2023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90"/>
    </row>
    <row r="7" spans="1:48" ht="18.75" x14ac:dyDescent="0.25">
      <c r="A7" s="250" t="s">
        <v>7</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3" t="str">
        <f>'1. паспорт местоположение'!A9:C9</f>
        <v>Акционерное общество "Россети Янтарь"</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7" t="s">
        <v>6</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3" t="str">
        <f>'1. паспорт местоположение'!A12:C12</f>
        <v>M_92-26-23</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7" t="s">
        <v>5</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7" t="s">
        <v>4</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x14ac:dyDescent="0.25">
      <c r="A21" s="327" t="s">
        <v>467</v>
      </c>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ht="58.5" customHeight="1" x14ac:dyDescent="0.25">
      <c r="A22" s="328" t="s">
        <v>50</v>
      </c>
      <c r="B22" s="331" t="s">
        <v>22</v>
      </c>
      <c r="C22" s="328" t="s">
        <v>49</v>
      </c>
      <c r="D22" s="328" t="s">
        <v>48</v>
      </c>
      <c r="E22" s="334" t="s">
        <v>477</v>
      </c>
      <c r="F22" s="335"/>
      <c r="G22" s="335"/>
      <c r="H22" s="335"/>
      <c r="I22" s="335"/>
      <c r="J22" s="335"/>
      <c r="K22" s="335"/>
      <c r="L22" s="336"/>
      <c r="M22" s="328" t="s">
        <v>47</v>
      </c>
      <c r="N22" s="328" t="s">
        <v>46</v>
      </c>
      <c r="O22" s="328" t="s">
        <v>45</v>
      </c>
      <c r="P22" s="337" t="s">
        <v>245</v>
      </c>
      <c r="Q22" s="337" t="s">
        <v>44</v>
      </c>
      <c r="R22" s="337" t="s">
        <v>43</v>
      </c>
      <c r="S22" s="337" t="s">
        <v>42</v>
      </c>
      <c r="T22" s="337"/>
      <c r="U22" s="338" t="s">
        <v>41</v>
      </c>
      <c r="V22" s="338" t="s">
        <v>40</v>
      </c>
      <c r="W22" s="337" t="s">
        <v>39</v>
      </c>
      <c r="X22" s="337" t="s">
        <v>38</v>
      </c>
      <c r="Y22" s="337" t="s">
        <v>37</v>
      </c>
      <c r="Z22" s="351" t="s">
        <v>36</v>
      </c>
      <c r="AA22" s="337" t="s">
        <v>35</v>
      </c>
      <c r="AB22" s="337" t="s">
        <v>34</v>
      </c>
      <c r="AC22" s="337" t="s">
        <v>33</v>
      </c>
      <c r="AD22" s="337" t="s">
        <v>32</v>
      </c>
      <c r="AE22" s="337" t="s">
        <v>31</v>
      </c>
      <c r="AF22" s="337" t="s">
        <v>30</v>
      </c>
      <c r="AG22" s="337"/>
      <c r="AH22" s="337"/>
      <c r="AI22" s="337"/>
      <c r="AJ22" s="337"/>
      <c r="AK22" s="337"/>
      <c r="AL22" s="337" t="s">
        <v>29</v>
      </c>
      <c r="AM22" s="337"/>
      <c r="AN22" s="337"/>
      <c r="AO22" s="337"/>
      <c r="AP22" s="337" t="s">
        <v>28</v>
      </c>
      <c r="AQ22" s="337"/>
      <c r="AR22" s="337" t="s">
        <v>27</v>
      </c>
      <c r="AS22" s="337" t="s">
        <v>26</v>
      </c>
      <c r="AT22" s="337" t="s">
        <v>25</v>
      </c>
      <c r="AU22" s="337" t="s">
        <v>24</v>
      </c>
      <c r="AV22" s="341" t="s">
        <v>23</v>
      </c>
    </row>
    <row r="23" spans="1:48" ht="64.5" customHeight="1" x14ac:dyDescent="0.25">
      <c r="A23" s="329"/>
      <c r="B23" s="332"/>
      <c r="C23" s="329"/>
      <c r="D23" s="329"/>
      <c r="E23" s="343" t="s">
        <v>21</v>
      </c>
      <c r="F23" s="345" t="s">
        <v>125</v>
      </c>
      <c r="G23" s="345" t="s">
        <v>124</v>
      </c>
      <c r="H23" s="345" t="s">
        <v>123</v>
      </c>
      <c r="I23" s="349" t="s">
        <v>388</v>
      </c>
      <c r="J23" s="349" t="s">
        <v>389</v>
      </c>
      <c r="K23" s="349" t="s">
        <v>390</v>
      </c>
      <c r="L23" s="345" t="s">
        <v>557</v>
      </c>
      <c r="M23" s="329"/>
      <c r="N23" s="329"/>
      <c r="O23" s="329"/>
      <c r="P23" s="337"/>
      <c r="Q23" s="337"/>
      <c r="R23" s="337"/>
      <c r="S23" s="347" t="s">
        <v>2</v>
      </c>
      <c r="T23" s="347" t="s">
        <v>9</v>
      </c>
      <c r="U23" s="338"/>
      <c r="V23" s="338"/>
      <c r="W23" s="337"/>
      <c r="X23" s="337"/>
      <c r="Y23" s="337"/>
      <c r="Z23" s="337"/>
      <c r="AA23" s="337"/>
      <c r="AB23" s="337"/>
      <c r="AC23" s="337"/>
      <c r="AD23" s="337"/>
      <c r="AE23" s="337"/>
      <c r="AF23" s="337" t="s">
        <v>20</v>
      </c>
      <c r="AG23" s="337"/>
      <c r="AH23" s="337" t="s">
        <v>19</v>
      </c>
      <c r="AI23" s="337"/>
      <c r="AJ23" s="328" t="s">
        <v>18</v>
      </c>
      <c r="AK23" s="328" t="s">
        <v>17</v>
      </c>
      <c r="AL23" s="328" t="s">
        <v>16</v>
      </c>
      <c r="AM23" s="328" t="s">
        <v>15</v>
      </c>
      <c r="AN23" s="328" t="s">
        <v>14</v>
      </c>
      <c r="AO23" s="328" t="s">
        <v>13</v>
      </c>
      <c r="AP23" s="328" t="s">
        <v>12</v>
      </c>
      <c r="AQ23" s="339" t="s">
        <v>9</v>
      </c>
      <c r="AR23" s="337"/>
      <c r="AS23" s="337"/>
      <c r="AT23" s="337"/>
      <c r="AU23" s="337"/>
      <c r="AV23" s="342"/>
    </row>
    <row r="24" spans="1:48" ht="96.75" customHeight="1" x14ac:dyDescent="0.25">
      <c r="A24" s="330"/>
      <c r="B24" s="333"/>
      <c r="C24" s="330"/>
      <c r="D24" s="330"/>
      <c r="E24" s="344"/>
      <c r="F24" s="346"/>
      <c r="G24" s="346"/>
      <c r="H24" s="346"/>
      <c r="I24" s="350"/>
      <c r="J24" s="350"/>
      <c r="K24" s="350"/>
      <c r="L24" s="346"/>
      <c r="M24" s="330"/>
      <c r="N24" s="330"/>
      <c r="O24" s="330"/>
      <c r="P24" s="337"/>
      <c r="Q24" s="337"/>
      <c r="R24" s="337"/>
      <c r="S24" s="348"/>
      <c r="T24" s="348"/>
      <c r="U24" s="338"/>
      <c r="V24" s="338"/>
      <c r="W24" s="337"/>
      <c r="X24" s="337"/>
      <c r="Y24" s="337"/>
      <c r="Z24" s="337"/>
      <c r="AA24" s="337"/>
      <c r="AB24" s="337"/>
      <c r="AC24" s="337"/>
      <c r="AD24" s="337"/>
      <c r="AE24" s="337"/>
      <c r="AF24" s="128" t="s">
        <v>11</v>
      </c>
      <c r="AG24" s="128" t="s">
        <v>10</v>
      </c>
      <c r="AH24" s="129" t="s">
        <v>2</v>
      </c>
      <c r="AI24" s="129" t="s">
        <v>9</v>
      </c>
      <c r="AJ24" s="330"/>
      <c r="AK24" s="330"/>
      <c r="AL24" s="330"/>
      <c r="AM24" s="330"/>
      <c r="AN24" s="330"/>
      <c r="AO24" s="330"/>
      <c r="AP24" s="330"/>
      <c r="AQ24" s="340"/>
      <c r="AR24" s="337"/>
      <c r="AS24" s="337"/>
      <c r="AT24" s="337"/>
      <c r="AU24" s="337"/>
      <c r="AV24" s="342"/>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19" customFormat="1" ht="33.75" x14ac:dyDescent="0.2">
      <c r="A26" s="217">
        <v>1</v>
      </c>
      <c r="B26" s="133" t="s">
        <v>570</v>
      </c>
      <c r="C26" s="217" t="s">
        <v>332</v>
      </c>
      <c r="D26" s="220">
        <f>'6.1. Паспорт сетевой график'!H53</f>
        <v>45291</v>
      </c>
      <c r="E26" s="217" t="s">
        <v>332</v>
      </c>
      <c r="F26" s="217" t="s">
        <v>332</v>
      </c>
      <c r="G26" s="217" t="s">
        <v>332</v>
      </c>
      <c r="H26" s="217" t="s">
        <v>332</v>
      </c>
      <c r="I26" s="217" t="s">
        <v>332</v>
      </c>
      <c r="J26" s="217" t="s">
        <v>332</v>
      </c>
      <c r="K26" s="217" t="s">
        <v>332</v>
      </c>
      <c r="L26" s="217">
        <f>'6.2. Паспорт фин осв ввод'!C57</f>
        <v>4</v>
      </c>
      <c r="M26" s="133" t="s">
        <v>575</v>
      </c>
      <c r="N26" s="217" t="s">
        <v>576</v>
      </c>
      <c r="O26" s="133" t="s">
        <v>577</v>
      </c>
      <c r="P26" s="218">
        <v>77500</v>
      </c>
      <c r="Q26" s="133"/>
      <c r="R26" s="218">
        <v>77500</v>
      </c>
      <c r="S26" s="133" t="s">
        <v>578</v>
      </c>
      <c r="T26" s="133" t="s">
        <v>578</v>
      </c>
      <c r="U26" s="217" t="s">
        <v>61</v>
      </c>
      <c r="V26" s="217" t="s">
        <v>61</v>
      </c>
      <c r="W26" s="217" t="s">
        <v>579</v>
      </c>
      <c r="X26" s="218">
        <v>77500</v>
      </c>
      <c r="Y26" s="217"/>
      <c r="Z26" s="217"/>
      <c r="AA26" s="234"/>
      <c r="AB26" s="234">
        <v>77500</v>
      </c>
      <c r="AC26" s="217" t="s">
        <v>580</v>
      </c>
      <c r="AD26" s="234">
        <f>'8. Общие сведения'!B38*1000</f>
        <v>9037.7359699999997</v>
      </c>
      <c r="AE26" s="217"/>
      <c r="AF26" s="217" t="s">
        <v>581</v>
      </c>
      <c r="AG26" s="217" t="s">
        <v>582</v>
      </c>
      <c r="AH26" s="221">
        <v>44620</v>
      </c>
      <c r="AI26" s="221">
        <v>44700</v>
      </c>
      <c r="AJ26" s="221">
        <v>44718</v>
      </c>
      <c r="AK26" s="221">
        <v>44753</v>
      </c>
      <c r="AL26" s="217"/>
      <c r="AM26" s="217"/>
      <c r="AN26" s="221"/>
      <c r="AO26" s="217"/>
      <c r="AP26" s="221">
        <v>44805</v>
      </c>
      <c r="AQ26" s="221">
        <v>44805</v>
      </c>
      <c r="AR26" s="221">
        <v>44805</v>
      </c>
      <c r="AS26" s="221">
        <v>44805</v>
      </c>
      <c r="AT26" s="221">
        <v>45657</v>
      </c>
      <c r="AU26" s="217"/>
      <c r="AV26" s="217"/>
    </row>
    <row r="27" spans="1:48" s="219" customFormat="1" ht="12.75" x14ac:dyDescent="0.2">
      <c r="A27" s="217"/>
      <c r="B27" s="133"/>
      <c r="C27" s="217"/>
      <c r="D27" s="217"/>
      <c r="E27" s="217"/>
      <c r="F27" s="217"/>
      <c r="G27" s="217"/>
      <c r="H27" s="217"/>
      <c r="I27" s="217"/>
      <c r="J27" s="217"/>
      <c r="K27" s="217"/>
      <c r="L27" s="217"/>
      <c r="M27" s="133"/>
      <c r="N27" s="132"/>
      <c r="O27" s="133"/>
      <c r="P27" s="218"/>
      <c r="Q27" s="133"/>
      <c r="R27" s="218"/>
      <c r="S27" s="133"/>
      <c r="T27" s="133"/>
      <c r="U27" s="217"/>
      <c r="V27" s="217"/>
      <c r="W27" s="217" t="s">
        <v>583</v>
      </c>
      <c r="X27" s="218">
        <v>77500</v>
      </c>
      <c r="Y27" s="217"/>
      <c r="Z27" s="217"/>
      <c r="AA27" s="234"/>
      <c r="AB27" s="234"/>
      <c r="AC27" s="217"/>
      <c r="AD27" s="234"/>
      <c r="AE27" s="217"/>
      <c r="AF27" s="217"/>
      <c r="AG27" s="217"/>
      <c r="AH27" s="217"/>
      <c r="AI27" s="217"/>
      <c r="AJ27" s="217"/>
      <c r="AK27" s="217"/>
      <c r="AL27" s="217"/>
      <c r="AM27" s="217"/>
      <c r="AN27" s="217"/>
      <c r="AO27" s="217"/>
      <c r="AP27" s="217"/>
      <c r="AQ27" s="217"/>
      <c r="AR27" s="217"/>
      <c r="AS27" s="217"/>
      <c r="AT27" s="217"/>
      <c r="AU27" s="217"/>
      <c r="AV27" s="217"/>
    </row>
    <row r="28" spans="1:48" s="219" customFormat="1" ht="12.75" x14ac:dyDescent="0.2">
      <c r="A28" s="217"/>
      <c r="B28" s="133" t="s">
        <v>558</v>
      </c>
      <c r="C28" s="217"/>
      <c r="D28" s="217"/>
      <c r="E28" s="217"/>
      <c r="F28" s="217"/>
      <c r="G28" s="217"/>
      <c r="H28" s="217"/>
      <c r="I28" s="217"/>
      <c r="J28" s="217"/>
      <c r="K28" s="217"/>
      <c r="L28" s="217"/>
      <c r="M28" s="133"/>
      <c r="N28" s="132"/>
      <c r="O28" s="133"/>
      <c r="P28" s="218"/>
      <c r="Q28" s="133"/>
      <c r="R28" s="218"/>
      <c r="S28" s="133"/>
      <c r="T28" s="133"/>
      <c r="U28" s="217"/>
      <c r="V28" s="217"/>
      <c r="W28" s="217"/>
      <c r="X28" s="217"/>
      <c r="Y28" s="217"/>
      <c r="Z28" s="217"/>
      <c r="AA28" s="234"/>
      <c r="AB28" s="234"/>
      <c r="AC28" s="217"/>
      <c r="AD28" s="234">
        <f>SUM(AD26:AD27)</f>
        <v>9037.7359699999997</v>
      </c>
      <c r="AE28" s="217"/>
      <c r="AF28" s="217"/>
      <c r="AG28" s="217"/>
      <c r="AH28" s="217"/>
      <c r="AI28" s="217"/>
      <c r="AJ28" s="217"/>
      <c r="AK28" s="217"/>
      <c r="AL28" s="217"/>
      <c r="AM28" s="217"/>
      <c r="AN28" s="217"/>
      <c r="AO28" s="217"/>
      <c r="AP28" s="217"/>
      <c r="AQ28" s="217"/>
      <c r="AR28" s="217"/>
      <c r="AS28" s="217"/>
      <c r="AT28" s="217"/>
      <c r="AU28" s="217"/>
      <c r="AV28" s="2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7" zoomScale="90" zoomScaleNormal="90" zoomScaleSheetLayoutView="90" workbookViewId="0">
      <selection activeCell="A38" sqref="A38"/>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484</v>
      </c>
    </row>
    <row r="4" spans="1:8" x14ac:dyDescent="0.25">
      <c r="B4" s="6"/>
    </row>
    <row r="5" spans="1:8" ht="18.75" x14ac:dyDescent="0.3">
      <c r="A5" s="355" t="str">
        <f>'1. паспорт местоположение'!A5:C5</f>
        <v>Год раскрытия информации: 2023 год</v>
      </c>
      <c r="B5" s="355"/>
      <c r="C5" s="24"/>
      <c r="D5" s="24"/>
      <c r="E5" s="24"/>
      <c r="F5" s="24"/>
      <c r="G5" s="24"/>
      <c r="H5" s="24"/>
    </row>
    <row r="6" spans="1:8" ht="18.75" x14ac:dyDescent="0.3">
      <c r="A6" s="88"/>
      <c r="B6" s="88"/>
      <c r="C6" s="88"/>
      <c r="D6" s="88"/>
      <c r="E6" s="88"/>
      <c r="F6" s="88"/>
      <c r="G6" s="88"/>
      <c r="H6" s="88"/>
    </row>
    <row r="7" spans="1:8" ht="18.75" x14ac:dyDescent="0.25">
      <c r="A7" s="250" t="s">
        <v>7</v>
      </c>
      <c r="B7" s="250"/>
      <c r="C7" s="122"/>
      <c r="D7" s="122"/>
      <c r="E7" s="122"/>
      <c r="F7" s="122"/>
      <c r="G7" s="122"/>
      <c r="H7" s="122"/>
    </row>
    <row r="8" spans="1:8" ht="18.75" x14ac:dyDescent="0.25">
      <c r="A8" s="122"/>
      <c r="B8" s="122"/>
      <c r="C8" s="122"/>
      <c r="D8" s="122"/>
      <c r="E8" s="122"/>
      <c r="F8" s="122"/>
      <c r="G8" s="122"/>
      <c r="H8" s="122"/>
    </row>
    <row r="9" spans="1:8" x14ac:dyDescent="0.25">
      <c r="A9" s="253" t="str">
        <f>'7. Паспорт отчет о закупке'!A9:AV9</f>
        <v>Акционерное общество "Россети Янтарь"</v>
      </c>
      <c r="B9" s="253"/>
      <c r="C9" s="123"/>
      <c r="D9" s="123"/>
      <c r="E9" s="123"/>
      <c r="F9" s="123"/>
      <c r="G9" s="123"/>
      <c r="H9" s="123"/>
    </row>
    <row r="10" spans="1:8" x14ac:dyDescent="0.25">
      <c r="A10" s="247" t="s">
        <v>6</v>
      </c>
      <c r="B10" s="247"/>
      <c r="C10" s="124"/>
      <c r="D10" s="124"/>
      <c r="E10" s="124"/>
      <c r="F10" s="124"/>
      <c r="G10" s="124"/>
      <c r="H10" s="124"/>
    </row>
    <row r="11" spans="1:8" ht="18.75" x14ac:dyDescent="0.25">
      <c r="A11" s="122"/>
      <c r="B11" s="122"/>
      <c r="C11" s="122"/>
      <c r="D11" s="122"/>
      <c r="E11" s="122"/>
      <c r="F11" s="122"/>
      <c r="G11" s="122"/>
      <c r="H11" s="122"/>
    </row>
    <row r="12" spans="1:8" x14ac:dyDescent="0.25">
      <c r="A12" s="356" t="str">
        <f>'7. Паспорт отчет о закупке'!A12:AV12</f>
        <v>M_92-26-23</v>
      </c>
      <c r="B12" s="356"/>
      <c r="C12" s="123"/>
      <c r="D12" s="123"/>
      <c r="E12" s="123"/>
      <c r="F12" s="123"/>
      <c r="G12" s="123"/>
      <c r="H12" s="123"/>
    </row>
    <row r="13" spans="1:8" x14ac:dyDescent="0.25">
      <c r="A13" s="247" t="s">
        <v>5</v>
      </c>
      <c r="B13" s="247"/>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57" t="str">
        <f>'7. Паспорт отчет о закупке'!A15:AV15</f>
        <v>Покупка четырех полноприводных автомобилей типа пассажирский фургон на шесть мест для перевозки ремонтной бригады</v>
      </c>
      <c r="B15" s="357"/>
      <c r="C15" s="123"/>
      <c r="D15" s="123"/>
      <c r="E15" s="123"/>
      <c r="F15" s="123"/>
      <c r="G15" s="123"/>
      <c r="H15" s="123"/>
    </row>
    <row r="16" spans="1:8" x14ac:dyDescent="0.25">
      <c r="A16" s="247" t="s">
        <v>4</v>
      </c>
      <c r="B16" s="247"/>
      <c r="C16" s="124"/>
      <c r="D16" s="124"/>
      <c r="E16" s="124"/>
      <c r="F16" s="124"/>
      <c r="G16" s="124"/>
      <c r="H16" s="124"/>
    </row>
    <row r="17" spans="1:4" x14ac:dyDescent="0.25">
      <c r="B17" s="31"/>
    </row>
    <row r="18" spans="1:4" x14ac:dyDescent="0.25">
      <c r="A18" s="358" t="s">
        <v>468</v>
      </c>
      <c r="B18" s="359"/>
    </row>
    <row r="19" spans="1:4" x14ac:dyDescent="0.25">
      <c r="B19" s="6"/>
    </row>
    <row r="20" spans="1:4" ht="16.5" thickBot="1" x14ac:dyDescent="0.3">
      <c r="B20" s="32"/>
    </row>
    <row r="21" spans="1:4" ht="30.75" thickBot="1" x14ac:dyDescent="0.3">
      <c r="A21" s="33" t="s">
        <v>339</v>
      </c>
      <c r="B21" s="91" t="str">
        <f>A15</f>
        <v>Покупка четырех полноприводных автомобилей типа пассажирский фургон на шесть мест для перевозки ремонтной бригады</v>
      </c>
    </row>
    <row r="22" spans="1:4" ht="16.5" thickBot="1" x14ac:dyDescent="0.3">
      <c r="A22" s="33" t="s">
        <v>340</v>
      </c>
      <c r="B22" s="91" t="str">
        <f>'1. паспорт местоположение'!C27</f>
        <v>Калининградская область</v>
      </c>
    </row>
    <row r="23" spans="1:4" ht="16.5" thickBot="1" x14ac:dyDescent="0.3">
      <c r="A23" s="33" t="s">
        <v>322</v>
      </c>
      <c r="B23" s="34" t="s">
        <v>502</v>
      </c>
    </row>
    <row r="24" spans="1:4" ht="16.5" thickBot="1" x14ac:dyDescent="0.3">
      <c r="A24" s="33" t="s">
        <v>341</v>
      </c>
      <c r="B24" s="34">
        <v>0</v>
      </c>
    </row>
    <row r="25" spans="1:4" ht="16.5" thickBot="1" x14ac:dyDescent="0.3">
      <c r="A25" s="35" t="s">
        <v>342</v>
      </c>
      <c r="B25" s="91">
        <v>2023</v>
      </c>
    </row>
    <row r="26" spans="1:4" ht="16.5" thickBot="1" x14ac:dyDescent="0.3">
      <c r="A26" s="36" t="s">
        <v>343</v>
      </c>
      <c r="B26" s="37" t="s">
        <v>504</v>
      </c>
    </row>
    <row r="27" spans="1:4" ht="29.25" thickBot="1" x14ac:dyDescent="0.3">
      <c r="A27" s="44" t="s">
        <v>564</v>
      </c>
      <c r="B27" s="222">
        <f>'6.2. Паспорт фин осв ввод'!C24</f>
        <v>5.9710320000000001</v>
      </c>
    </row>
    <row r="28" spans="1:4" ht="45.75" thickBot="1" x14ac:dyDescent="0.3">
      <c r="A28" s="39" t="s">
        <v>344</v>
      </c>
      <c r="B28" s="37" t="s">
        <v>586</v>
      </c>
    </row>
    <row r="29" spans="1:4" ht="29.25" thickBot="1" x14ac:dyDescent="0.3">
      <c r="A29" s="45" t="s">
        <v>345</v>
      </c>
      <c r="B29" s="223">
        <f>'7. Паспорт отчет о закупке'!AD28/1000</f>
        <v>9.03773597</v>
      </c>
      <c r="C29" s="30"/>
      <c r="D29" s="30"/>
    </row>
    <row r="30" spans="1:4" ht="29.25" thickBot="1" x14ac:dyDescent="0.3">
      <c r="A30" s="45" t="s">
        <v>346</v>
      </c>
      <c r="B30" s="223">
        <f>B32+B37+B54</f>
        <v>9.03773597</v>
      </c>
    </row>
    <row r="31" spans="1:4" ht="16.5" thickBot="1" x14ac:dyDescent="0.3">
      <c r="A31" s="39" t="s">
        <v>347</v>
      </c>
      <c r="B31" s="224"/>
    </row>
    <row r="32" spans="1:4" ht="29.25" thickBot="1" x14ac:dyDescent="0.3">
      <c r="A32" s="45" t="s">
        <v>348</v>
      </c>
      <c r="B32" s="223">
        <f>SUMIF(C33:C36,10,B33:B36)</f>
        <v>0</v>
      </c>
    </row>
    <row r="33" spans="1:3" ht="16.5" thickBot="1" x14ac:dyDescent="0.3">
      <c r="A33" s="225" t="s">
        <v>349</v>
      </c>
      <c r="B33" s="226"/>
      <c r="C33" s="9">
        <v>10</v>
      </c>
    </row>
    <row r="34" spans="1:3" ht="16.5" thickBot="1" x14ac:dyDescent="0.3">
      <c r="A34" s="39" t="s">
        <v>350</v>
      </c>
      <c r="B34" s="227">
        <f>B33/$B$27</f>
        <v>0</v>
      </c>
    </row>
    <row r="35" spans="1:3" ht="16.5" thickBot="1" x14ac:dyDescent="0.3">
      <c r="A35" s="39" t="s">
        <v>351</v>
      </c>
      <c r="B35" s="223"/>
      <c r="C35" s="9">
        <v>1</v>
      </c>
    </row>
    <row r="36" spans="1:3" ht="16.5" thickBot="1" x14ac:dyDescent="0.3">
      <c r="A36" s="39" t="s">
        <v>352</v>
      </c>
      <c r="B36" s="223"/>
      <c r="C36" s="9">
        <v>2</v>
      </c>
    </row>
    <row r="37" spans="1:3" ht="29.25" thickBot="1" x14ac:dyDescent="0.3">
      <c r="A37" s="45" t="s">
        <v>353</v>
      </c>
      <c r="B37" s="223">
        <f>SUMIF(C38:C53,20,B38:B53)</f>
        <v>9.03773597</v>
      </c>
    </row>
    <row r="38" spans="1:3" ht="30.75" thickBot="1" x14ac:dyDescent="0.3">
      <c r="A38" s="241" t="s">
        <v>584</v>
      </c>
      <c r="B38" s="242">
        <v>9.03773597</v>
      </c>
      <c r="C38" s="9">
        <v>20</v>
      </c>
    </row>
    <row r="39" spans="1:3" ht="16.5" thickBot="1" x14ac:dyDescent="0.3">
      <c r="A39" s="39" t="s">
        <v>350</v>
      </c>
      <c r="B39" s="227">
        <f t="shared" ref="B39" si="0">B38/$B$27</f>
        <v>1.5135969745263465</v>
      </c>
    </row>
    <row r="40" spans="1:3" ht="16.5" thickBot="1" x14ac:dyDescent="0.3">
      <c r="A40" s="39" t="s">
        <v>351</v>
      </c>
      <c r="B40" s="223"/>
      <c r="C40" s="9">
        <v>1</v>
      </c>
    </row>
    <row r="41" spans="1:3" ht="16.5" thickBot="1" x14ac:dyDescent="0.3">
      <c r="A41" s="39" t="s">
        <v>352</v>
      </c>
      <c r="B41" s="223"/>
      <c r="C41" s="9">
        <v>2</v>
      </c>
    </row>
    <row r="42" spans="1:3" ht="16.5" thickBot="1" x14ac:dyDescent="0.3">
      <c r="A42" s="225" t="s">
        <v>349</v>
      </c>
      <c r="B42" s="226"/>
      <c r="C42" s="9">
        <v>20</v>
      </c>
    </row>
    <row r="43" spans="1:3" ht="16.5" thickBot="1" x14ac:dyDescent="0.3">
      <c r="A43" s="39" t="s">
        <v>350</v>
      </c>
      <c r="B43" s="227">
        <f t="shared" ref="B43" si="1">B42/$B$27</f>
        <v>0</v>
      </c>
    </row>
    <row r="44" spans="1:3" ht="16.5" thickBot="1" x14ac:dyDescent="0.3">
      <c r="A44" s="39" t="s">
        <v>351</v>
      </c>
      <c r="B44" s="223"/>
      <c r="C44" s="9">
        <v>1</v>
      </c>
    </row>
    <row r="45" spans="1:3" ht="16.5" thickBot="1" x14ac:dyDescent="0.3">
      <c r="A45" s="39" t="s">
        <v>352</v>
      </c>
      <c r="B45" s="223"/>
      <c r="C45" s="9">
        <v>2</v>
      </c>
    </row>
    <row r="46" spans="1:3" ht="16.5" thickBot="1" x14ac:dyDescent="0.3">
      <c r="A46" s="225" t="s">
        <v>349</v>
      </c>
      <c r="B46" s="226"/>
      <c r="C46" s="9">
        <v>20</v>
      </c>
    </row>
    <row r="47" spans="1:3" ht="16.5" thickBot="1" x14ac:dyDescent="0.3">
      <c r="A47" s="39" t="s">
        <v>350</v>
      </c>
      <c r="B47" s="227">
        <f t="shared" ref="B47" si="2">B46/$B$27</f>
        <v>0</v>
      </c>
    </row>
    <row r="48" spans="1:3" ht="16.5" thickBot="1" x14ac:dyDescent="0.3">
      <c r="A48" s="39" t="s">
        <v>351</v>
      </c>
      <c r="B48" s="223"/>
      <c r="C48" s="9">
        <v>1</v>
      </c>
    </row>
    <row r="49" spans="1:3" ht="16.5" thickBot="1" x14ac:dyDescent="0.3">
      <c r="A49" s="39" t="s">
        <v>352</v>
      </c>
      <c r="B49" s="223"/>
      <c r="C49" s="9">
        <v>2</v>
      </c>
    </row>
    <row r="50" spans="1:3" ht="16.5" thickBot="1" x14ac:dyDescent="0.3">
      <c r="A50" s="225" t="s">
        <v>349</v>
      </c>
      <c r="B50" s="226"/>
      <c r="C50" s="9">
        <v>20</v>
      </c>
    </row>
    <row r="51" spans="1:3" ht="16.5" thickBot="1" x14ac:dyDescent="0.3">
      <c r="A51" s="39" t="s">
        <v>350</v>
      </c>
      <c r="B51" s="227">
        <f t="shared" ref="B51" si="3">B50/$B$27</f>
        <v>0</v>
      </c>
    </row>
    <row r="52" spans="1:3" ht="16.5" thickBot="1" x14ac:dyDescent="0.3">
      <c r="A52" s="39" t="s">
        <v>351</v>
      </c>
      <c r="B52" s="223"/>
      <c r="C52" s="9">
        <v>1</v>
      </c>
    </row>
    <row r="53" spans="1:3" ht="16.5" thickBot="1" x14ac:dyDescent="0.3">
      <c r="A53" s="39" t="s">
        <v>352</v>
      </c>
      <c r="B53" s="223"/>
      <c r="C53" s="9">
        <v>2</v>
      </c>
    </row>
    <row r="54" spans="1:3" ht="29.25" thickBot="1" x14ac:dyDescent="0.3">
      <c r="A54" s="45" t="s">
        <v>354</v>
      </c>
      <c r="B54" s="223">
        <f>SUMIF(C55:C58,30,B55:B58)</f>
        <v>0</v>
      </c>
    </row>
    <row r="55" spans="1:3" ht="16.5" thickBot="1" x14ac:dyDescent="0.3">
      <c r="A55" s="225" t="s">
        <v>349</v>
      </c>
      <c r="B55" s="226"/>
      <c r="C55" s="9">
        <v>30</v>
      </c>
    </row>
    <row r="56" spans="1:3" ht="16.5" thickBot="1" x14ac:dyDescent="0.3">
      <c r="A56" s="39" t="s">
        <v>350</v>
      </c>
      <c r="B56" s="227">
        <f t="shared" ref="B56" si="4">B55/$B$27</f>
        <v>0</v>
      </c>
    </row>
    <row r="57" spans="1:3" ht="16.5" thickBot="1" x14ac:dyDescent="0.3">
      <c r="A57" s="39" t="s">
        <v>351</v>
      </c>
      <c r="B57" s="223"/>
      <c r="C57" s="9">
        <v>1</v>
      </c>
    </row>
    <row r="58" spans="1:3" ht="16.5" thickBot="1" x14ac:dyDescent="0.3">
      <c r="A58" s="39" t="s">
        <v>352</v>
      </c>
      <c r="B58" s="223"/>
      <c r="C58" s="9">
        <v>2</v>
      </c>
    </row>
    <row r="59" spans="1:3" ht="29.25" thickBot="1" x14ac:dyDescent="0.3">
      <c r="A59" s="38" t="s">
        <v>355</v>
      </c>
      <c r="B59" s="228">
        <f>B30/B27</f>
        <v>1.5135969745263465</v>
      </c>
    </row>
    <row r="60" spans="1:3" ht="16.5" thickBot="1" x14ac:dyDescent="0.3">
      <c r="A60" s="40" t="s">
        <v>347</v>
      </c>
      <c r="B60" s="46"/>
    </row>
    <row r="61" spans="1:3" ht="16.5" thickBot="1" x14ac:dyDescent="0.3">
      <c r="A61" s="40" t="s">
        <v>356</v>
      </c>
      <c r="B61" s="228"/>
    </row>
    <row r="62" spans="1:3" ht="16.5" thickBot="1" x14ac:dyDescent="0.3">
      <c r="A62" s="40" t="s">
        <v>357</v>
      </c>
      <c r="B62" s="228"/>
    </row>
    <row r="63" spans="1:3" ht="16.5" thickBot="1" x14ac:dyDescent="0.3">
      <c r="A63" s="40" t="s">
        <v>358</v>
      </c>
      <c r="B63" s="228"/>
    </row>
    <row r="64" spans="1:3" ht="16.5" thickBot="1" x14ac:dyDescent="0.3">
      <c r="A64" s="35" t="s">
        <v>359</v>
      </c>
      <c r="B64" s="229">
        <f>B65/$B$27</f>
        <v>0</v>
      </c>
    </row>
    <row r="65" spans="1:2" ht="16.5" thickBot="1" x14ac:dyDescent="0.3">
      <c r="A65" s="35" t="s">
        <v>360</v>
      </c>
      <c r="B65" s="230">
        <f xml:space="preserve"> SUMIF(C33:C58, 1,B33:B58)</f>
        <v>0</v>
      </c>
    </row>
    <row r="66" spans="1:2" ht="16.5" thickBot="1" x14ac:dyDescent="0.3">
      <c r="A66" s="35" t="s">
        <v>361</v>
      </c>
      <c r="B66" s="229">
        <f>B67/$B$27</f>
        <v>0</v>
      </c>
    </row>
    <row r="67" spans="1:2" ht="16.5" thickBot="1" x14ac:dyDescent="0.3">
      <c r="A67" s="36" t="s">
        <v>362</v>
      </c>
      <c r="B67" s="230">
        <f xml:space="preserve"> SUMIF(C33:C58, 2,B33:B58)</f>
        <v>0</v>
      </c>
    </row>
    <row r="68" spans="1:2" ht="30" x14ac:dyDescent="0.25">
      <c r="A68" s="38" t="s">
        <v>363</v>
      </c>
      <c r="B68" s="40" t="s">
        <v>559</v>
      </c>
    </row>
    <row r="69" spans="1:2" x14ac:dyDescent="0.25">
      <c r="A69" s="42" t="s">
        <v>364</v>
      </c>
      <c r="B69" s="42" t="s">
        <v>570</v>
      </c>
    </row>
    <row r="70" spans="1:2" x14ac:dyDescent="0.25">
      <c r="A70" s="42" t="s">
        <v>365</v>
      </c>
      <c r="B70" s="42"/>
    </row>
    <row r="71" spans="1:2" x14ac:dyDescent="0.25">
      <c r="A71" s="42" t="s">
        <v>366</v>
      </c>
      <c r="B71" s="42"/>
    </row>
    <row r="72" spans="1:2" x14ac:dyDescent="0.25">
      <c r="A72" s="42" t="s">
        <v>367</v>
      </c>
      <c r="B72" s="42"/>
    </row>
    <row r="73" spans="1:2" ht="30.75" thickBot="1" x14ac:dyDescent="0.3">
      <c r="A73" s="43" t="s">
        <v>368</v>
      </c>
      <c r="B73" s="43" t="s">
        <v>585</v>
      </c>
    </row>
    <row r="74" spans="1:2" ht="30.75" thickBot="1" x14ac:dyDescent="0.3">
      <c r="A74" s="40" t="s">
        <v>369</v>
      </c>
      <c r="B74" s="41" t="s">
        <v>554</v>
      </c>
    </row>
    <row r="75" spans="1:2" ht="29.25" thickBot="1" x14ac:dyDescent="0.3">
      <c r="A75" s="35" t="s">
        <v>370</v>
      </c>
      <c r="B75" s="231">
        <v>0</v>
      </c>
    </row>
    <row r="76" spans="1:2" ht="16.5" thickBot="1" x14ac:dyDescent="0.3">
      <c r="A76" s="40" t="s">
        <v>347</v>
      </c>
      <c r="B76" s="232"/>
    </row>
    <row r="77" spans="1:2" ht="16.5" thickBot="1" x14ac:dyDescent="0.3">
      <c r="A77" s="40" t="s">
        <v>371</v>
      </c>
      <c r="B77" s="231">
        <v>0</v>
      </c>
    </row>
    <row r="78" spans="1:2" ht="16.5" thickBot="1" x14ac:dyDescent="0.3">
      <c r="A78" s="40" t="s">
        <v>372</v>
      </c>
      <c r="B78" s="231">
        <v>0</v>
      </c>
    </row>
    <row r="79" spans="1:2" ht="30.75" thickBot="1" x14ac:dyDescent="0.3">
      <c r="A79" s="49" t="s">
        <v>373</v>
      </c>
      <c r="B79" s="50" t="str">
        <f>'3.3 паспорт описание'!C24</f>
        <v>Покупка четырех полноприводных автомобилей типа пассажирский фургон на шесть мест для перевозки ремонтной бригады</v>
      </c>
    </row>
    <row r="80" spans="1:2" ht="16.5" thickBot="1" x14ac:dyDescent="0.3">
      <c r="A80" s="35" t="s">
        <v>374</v>
      </c>
      <c r="B80" s="47"/>
    </row>
    <row r="81" spans="1:2" ht="16.5" thickBot="1" x14ac:dyDescent="0.3">
      <c r="A81" s="42" t="s">
        <v>375</v>
      </c>
      <c r="B81" s="233">
        <f>'6.1. Паспорт сетевой график'!H43</f>
        <v>45291</v>
      </c>
    </row>
    <row r="82" spans="1:2" ht="16.5" thickBot="1" x14ac:dyDescent="0.3">
      <c r="A82" s="42" t="s">
        <v>376</v>
      </c>
      <c r="B82" s="50" t="s">
        <v>551</v>
      </c>
    </row>
    <row r="83" spans="1:2" ht="16.5" thickBot="1" x14ac:dyDescent="0.3">
      <c r="A83" s="42" t="s">
        <v>377</v>
      </c>
      <c r="B83" s="50" t="s">
        <v>551</v>
      </c>
    </row>
    <row r="84" spans="1:2" ht="29.25" thickBot="1" x14ac:dyDescent="0.3">
      <c r="A84" s="51" t="s">
        <v>378</v>
      </c>
      <c r="B84" s="48" t="s">
        <v>560</v>
      </c>
    </row>
    <row r="85" spans="1:2" ht="28.5" x14ac:dyDescent="0.25">
      <c r="A85" s="38" t="s">
        <v>379</v>
      </c>
      <c r="B85" s="352" t="s">
        <v>554</v>
      </c>
    </row>
    <row r="86" spans="1:2" x14ac:dyDescent="0.25">
      <c r="A86" s="42" t="s">
        <v>380</v>
      </c>
      <c r="B86" s="353"/>
    </row>
    <row r="87" spans="1:2" x14ac:dyDescent="0.25">
      <c r="A87" s="42" t="s">
        <v>381</v>
      </c>
      <c r="B87" s="353"/>
    </row>
    <row r="88" spans="1:2" x14ac:dyDescent="0.25">
      <c r="A88" s="42" t="s">
        <v>382</v>
      </c>
      <c r="B88" s="353"/>
    </row>
    <row r="89" spans="1:2" x14ac:dyDescent="0.25">
      <c r="A89" s="42" t="s">
        <v>383</v>
      </c>
      <c r="B89" s="353"/>
    </row>
    <row r="90" spans="1:2" ht="16.5" thickBot="1" x14ac:dyDescent="0.3">
      <c r="A90" s="52" t="s">
        <v>384</v>
      </c>
      <c r="B90" s="354"/>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89" customWidth="1"/>
    <col min="2" max="2" width="35.85546875" style="189" customWidth="1"/>
    <col min="3" max="3" width="31.140625" style="189" customWidth="1"/>
    <col min="4" max="4" width="25" style="189" customWidth="1"/>
    <col min="5" max="5" width="50" style="189" customWidth="1"/>
    <col min="6" max="6" width="57" style="189" customWidth="1"/>
    <col min="7" max="7" width="57.5703125" style="189" customWidth="1"/>
    <col min="8" max="10" width="20.5703125" style="189" customWidth="1"/>
    <col min="11" max="11" width="16" style="189" customWidth="1"/>
    <col min="12" max="12" width="20.5703125" style="189" customWidth="1"/>
    <col min="13" max="13" width="21.28515625" style="189" customWidth="1"/>
    <col min="14" max="14" width="23.85546875" style="189" customWidth="1"/>
    <col min="15" max="15" width="17.85546875" style="189" customWidth="1"/>
    <col min="16" max="16" width="23.85546875" style="189" customWidth="1"/>
    <col min="17" max="17" width="58" style="189" customWidth="1"/>
    <col min="18" max="18" width="27" style="189" customWidth="1"/>
    <col min="19" max="19" width="43" style="189" customWidth="1"/>
    <col min="20" max="16384" width="9.140625" style="189"/>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row>
    <row r="5" spans="1:28" s="99" customFormat="1" ht="15.75" x14ac:dyDescent="0.2">
      <c r="A5" s="140"/>
    </row>
    <row r="6" spans="1:28" s="99" customFormat="1" ht="18.75" x14ac:dyDescent="0.2">
      <c r="A6" s="250" t="s">
        <v>7</v>
      </c>
      <c r="B6" s="250"/>
      <c r="C6" s="250"/>
      <c r="D6" s="250"/>
      <c r="E6" s="250"/>
      <c r="F6" s="250"/>
      <c r="G6" s="250"/>
      <c r="H6" s="250"/>
      <c r="I6" s="250"/>
      <c r="J6" s="250"/>
      <c r="K6" s="250"/>
      <c r="L6" s="250"/>
      <c r="M6" s="250"/>
      <c r="N6" s="250"/>
      <c r="O6" s="250"/>
      <c r="P6" s="250"/>
      <c r="Q6" s="250"/>
      <c r="R6" s="250"/>
      <c r="S6" s="250"/>
      <c r="T6" s="122"/>
      <c r="U6" s="122"/>
      <c r="V6" s="122"/>
      <c r="W6" s="122"/>
      <c r="X6" s="122"/>
      <c r="Y6" s="122"/>
      <c r="Z6" s="122"/>
      <c r="AA6" s="122"/>
      <c r="AB6" s="122"/>
    </row>
    <row r="7" spans="1:28" s="99" customFormat="1" ht="18.75" x14ac:dyDescent="0.2">
      <c r="A7" s="250"/>
      <c r="B7" s="250"/>
      <c r="C7" s="250"/>
      <c r="D7" s="250"/>
      <c r="E7" s="250"/>
      <c r="F7" s="250"/>
      <c r="G7" s="250"/>
      <c r="H7" s="250"/>
      <c r="I7" s="250"/>
      <c r="J7" s="250"/>
      <c r="K7" s="250"/>
      <c r="L7" s="250"/>
      <c r="M7" s="250"/>
      <c r="N7" s="250"/>
      <c r="O7" s="250"/>
      <c r="P7" s="250"/>
      <c r="Q7" s="250"/>
      <c r="R7" s="250"/>
      <c r="S7" s="250"/>
      <c r="T7" s="122"/>
      <c r="U7" s="122"/>
      <c r="V7" s="122"/>
      <c r="W7" s="122"/>
      <c r="X7" s="122"/>
      <c r="Y7" s="122"/>
      <c r="Z7" s="122"/>
      <c r="AA7" s="122"/>
      <c r="AB7" s="122"/>
    </row>
    <row r="8" spans="1:28" s="99" customFormat="1" ht="18.75" x14ac:dyDescent="0.2">
      <c r="A8" s="253" t="str">
        <f>'1. паспорт местоположение'!A9:C9</f>
        <v>Акционерное общество "Россети Янтарь"</v>
      </c>
      <c r="B8" s="253"/>
      <c r="C8" s="253"/>
      <c r="D8" s="253"/>
      <c r="E8" s="253"/>
      <c r="F8" s="253"/>
      <c r="G8" s="253"/>
      <c r="H8" s="253"/>
      <c r="I8" s="253"/>
      <c r="J8" s="253"/>
      <c r="K8" s="253"/>
      <c r="L8" s="253"/>
      <c r="M8" s="253"/>
      <c r="N8" s="253"/>
      <c r="O8" s="253"/>
      <c r="P8" s="253"/>
      <c r="Q8" s="253"/>
      <c r="R8" s="253"/>
      <c r="S8" s="253"/>
      <c r="T8" s="122"/>
      <c r="U8" s="122"/>
      <c r="V8" s="122"/>
      <c r="W8" s="122"/>
      <c r="X8" s="122"/>
      <c r="Y8" s="122"/>
      <c r="Z8" s="122"/>
      <c r="AA8" s="122"/>
      <c r="AB8" s="122"/>
    </row>
    <row r="9" spans="1:28" s="99" customFormat="1" ht="18.75" x14ac:dyDescent="0.2">
      <c r="A9" s="247" t="s">
        <v>6</v>
      </c>
      <c r="B9" s="247"/>
      <c r="C9" s="247"/>
      <c r="D9" s="247"/>
      <c r="E9" s="247"/>
      <c r="F9" s="247"/>
      <c r="G9" s="247"/>
      <c r="H9" s="247"/>
      <c r="I9" s="247"/>
      <c r="J9" s="247"/>
      <c r="K9" s="247"/>
      <c r="L9" s="247"/>
      <c r="M9" s="247"/>
      <c r="N9" s="247"/>
      <c r="O9" s="247"/>
      <c r="P9" s="247"/>
      <c r="Q9" s="247"/>
      <c r="R9" s="247"/>
      <c r="S9" s="247"/>
      <c r="T9" s="122"/>
      <c r="U9" s="122"/>
      <c r="V9" s="122"/>
      <c r="W9" s="122"/>
      <c r="X9" s="122"/>
      <c r="Y9" s="122"/>
      <c r="Z9" s="122"/>
      <c r="AA9" s="122"/>
      <c r="AB9" s="122"/>
    </row>
    <row r="10" spans="1:28" s="99" customFormat="1" ht="18.75" x14ac:dyDescent="0.2">
      <c r="A10" s="250"/>
      <c r="B10" s="250"/>
      <c r="C10" s="250"/>
      <c r="D10" s="250"/>
      <c r="E10" s="250"/>
      <c r="F10" s="250"/>
      <c r="G10" s="250"/>
      <c r="H10" s="250"/>
      <c r="I10" s="250"/>
      <c r="J10" s="250"/>
      <c r="K10" s="250"/>
      <c r="L10" s="250"/>
      <c r="M10" s="250"/>
      <c r="N10" s="250"/>
      <c r="O10" s="250"/>
      <c r="P10" s="250"/>
      <c r="Q10" s="250"/>
      <c r="R10" s="250"/>
      <c r="S10" s="250"/>
      <c r="T10" s="122"/>
      <c r="U10" s="122"/>
      <c r="V10" s="122"/>
      <c r="W10" s="122"/>
      <c r="X10" s="122"/>
      <c r="Y10" s="122"/>
      <c r="Z10" s="122"/>
      <c r="AA10" s="122"/>
      <c r="AB10" s="122"/>
    </row>
    <row r="11" spans="1:28" s="99" customFormat="1" ht="18.75" x14ac:dyDescent="0.2">
      <c r="A11" s="253" t="str">
        <f>'1. паспорт местоположение'!A12:C12</f>
        <v>M_92-26-23</v>
      </c>
      <c r="B11" s="253"/>
      <c r="C11" s="253"/>
      <c r="D11" s="253"/>
      <c r="E11" s="253"/>
      <c r="F11" s="253"/>
      <c r="G11" s="253"/>
      <c r="H11" s="253"/>
      <c r="I11" s="253"/>
      <c r="J11" s="253"/>
      <c r="K11" s="253"/>
      <c r="L11" s="253"/>
      <c r="M11" s="253"/>
      <c r="N11" s="253"/>
      <c r="O11" s="253"/>
      <c r="P11" s="253"/>
      <c r="Q11" s="253"/>
      <c r="R11" s="253"/>
      <c r="S11" s="253"/>
      <c r="T11" s="122"/>
      <c r="U11" s="122"/>
      <c r="V11" s="122"/>
      <c r="W11" s="122"/>
      <c r="X11" s="122"/>
      <c r="Y11" s="122"/>
      <c r="Z11" s="122"/>
      <c r="AA11" s="122"/>
      <c r="AB11" s="122"/>
    </row>
    <row r="12" spans="1:28" s="99" customFormat="1" ht="18.75" x14ac:dyDescent="0.2">
      <c r="A12" s="247" t="s">
        <v>5</v>
      </c>
      <c r="B12" s="247"/>
      <c r="C12" s="247"/>
      <c r="D12" s="247"/>
      <c r="E12" s="247"/>
      <c r="F12" s="247"/>
      <c r="G12" s="247"/>
      <c r="H12" s="247"/>
      <c r="I12" s="247"/>
      <c r="J12" s="247"/>
      <c r="K12" s="247"/>
      <c r="L12" s="247"/>
      <c r="M12" s="247"/>
      <c r="N12" s="247"/>
      <c r="O12" s="247"/>
      <c r="P12" s="247"/>
      <c r="Q12" s="247"/>
      <c r="R12" s="247"/>
      <c r="S12" s="247"/>
      <c r="T12" s="122"/>
      <c r="U12" s="122"/>
      <c r="V12" s="122"/>
      <c r="W12" s="122"/>
      <c r="X12" s="122"/>
      <c r="Y12" s="122"/>
      <c r="Z12" s="122"/>
      <c r="AA12" s="122"/>
      <c r="AB12" s="122"/>
    </row>
    <row r="13" spans="1:28" s="143"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42"/>
      <c r="U13" s="142"/>
      <c r="V13" s="142"/>
      <c r="W13" s="142"/>
      <c r="X13" s="142"/>
      <c r="Y13" s="142"/>
      <c r="Z13" s="142"/>
      <c r="AA13" s="142"/>
      <c r="AB13" s="142"/>
    </row>
    <row r="14" spans="1:28" s="145" customFormat="1" ht="12" x14ac:dyDescent="0.2">
      <c r="A14" s="253" t="str">
        <f>'1. паспорт местоположение'!A15:C15</f>
        <v>Покупка четырех полноприводных автомобилей типа пассажирский фургон на шесть мест для перевозки ремонтной бригады</v>
      </c>
      <c r="B14" s="253"/>
      <c r="C14" s="253"/>
      <c r="D14" s="253"/>
      <c r="E14" s="253"/>
      <c r="F14" s="253"/>
      <c r="G14" s="253"/>
      <c r="H14" s="253"/>
      <c r="I14" s="253"/>
      <c r="J14" s="253"/>
      <c r="K14" s="253"/>
      <c r="L14" s="253"/>
      <c r="M14" s="253"/>
      <c r="N14" s="253"/>
      <c r="O14" s="253"/>
      <c r="P14" s="253"/>
      <c r="Q14" s="253"/>
      <c r="R14" s="253"/>
      <c r="S14" s="253"/>
      <c r="T14" s="123"/>
      <c r="U14" s="123"/>
      <c r="V14" s="123"/>
      <c r="W14" s="123"/>
      <c r="X14" s="123"/>
      <c r="Y14" s="123"/>
      <c r="Z14" s="123"/>
      <c r="AA14" s="123"/>
      <c r="AB14" s="123"/>
    </row>
    <row r="15" spans="1:28" s="145" customFormat="1" ht="15" customHeight="1" x14ac:dyDescent="0.2">
      <c r="A15" s="247" t="s">
        <v>4</v>
      </c>
      <c r="B15" s="247"/>
      <c r="C15" s="247"/>
      <c r="D15" s="247"/>
      <c r="E15" s="247"/>
      <c r="F15" s="247"/>
      <c r="G15" s="247"/>
      <c r="H15" s="247"/>
      <c r="I15" s="247"/>
      <c r="J15" s="247"/>
      <c r="K15" s="247"/>
      <c r="L15" s="247"/>
      <c r="M15" s="247"/>
      <c r="N15" s="247"/>
      <c r="O15" s="247"/>
      <c r="P15" s="247"/>
      <c r="Q15" s="247"/>
      <c r="R15" s="247"/>
      <c r="S15" s="247"/>
      <c r="T15" s="124"/>
      <c r="U15" s="124"/>
      <c r="V15" s="124"/>
      <c r="W15" s="124"/>
      <c r="X15" s="124"/>
      <c r="Y15" s="124"/>
      <c r="Z15" s="124"/>
      <c r="AA15" s="124"/>
      <c r="AB15" s="124"/>
    </row>
    <row r="16" spans="1:28" s="145"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144"/>
      <c r="U16" s="144"/>
      <c r="V16" s="144"/>
      <c r="W16" s="144"/>
      <c r="X16" s="144"/>
      <c r="Y16" s="144"/>
    </row>
    <row r="17" spans="1:28" s="145" customFormat="1" ht="45.75" customHeight="1" x14ac:dyDescent="0.2">
      <c r="A17" s="248" t="s">
        <v>443</v>
      </c>
      <c r="B17" s="248"/>
      <c r="C17" s="248"/>
      <c r="D17" s="248"/>
      <c r="E17" s="248"/>
      <c r="F17" s="248"/>
      <c r="G17" s="248"/>
      <c r="H17" s="248"/>
      <c r="I17" s="248"/>
      <c r="J17" s="248"/>
      <c r="K17" s="248"/>
      <c r="L17" s="248"/>
      <c r="M17" s="248"/>
      <c r="N17" s="248"/>
      <c r="O17" s="248"/>
      <c r="P17" s="248"/>
      <c r="Q17" s="248"/>
      <c r="R17" s="248"/>
      <c r="S17" s="248"/>
      <c r="T17" s="146"/>
      <c r="U17" s="146"/>
      <c r="V17" s="146"/>
      <c r="W17" s="146"/>
      <c r="X17" s="146"/>
      <c r="Y17" s="146"/>
      <c r="Z17" s="146"/>
      <c r="AA17" s="146"/>
      <c r="AB17" s="146"/>
    </row>
    <row r="18" spans="1:28" s="145"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144"/>
      <c r="U18" s="144"/>
      <c r="V18" s="144"/>
      <c r="W18" s="144"/>
      <c r="X18" s="144"/>
      <c r="Y18" s="144"/>
    </row>
    <row r="19" spans="1:28" s="145" customFormat="1" ht="54" customHeight="1" x14ac:dyDescent="0.2">
      <c r="A19" s="257" t="s">
        <v>3</v>
      </c>
      <c r="B19" s="257" t="s">
        <v>94</v>
      </c>
      <c r="C19" s="258" t="s">
        <v>338</v>
      </c>
      <c r="D19" s="257" t="s">
        <v>337</v>
      </c>
      <c r="E19" s="257" t="s">
        <v>93</v>
      </c>
      <c r="F19" s="257" t="s">
        <v>92</v>
      </c>
      <c r="G19" s="257" t="s">
        <v>333</v>
      </c>
      <c r="H19" s="257" t="s">
        <v>91</v>
      </c>
      <c r="I19" s="257" t="s">
        <v>90</v>
      </c>
      <c r="J19" s="257" t="s">
        <v>89</v>
      </c>
      <c r="K19" s="257" t="s">
        <v>88</v>
      </c>
      <c r="L19" s="257" t="s">
        <v>87</v>
      </c>
      <c r="M19" s="257" t="s">
        <v>86</v>
      </c>
      <c r="N19" s="257" t="s">
        <v>85</v>
      </c>
      <c r="O19" s="257" t="s">
        <v>84</v>
      </c>
      <c r="P19" s="257" t="s">
        <v>83</v>
      </c>
      <c r="Q19" s="257" t="s">
        <v>336</v>
      </c>
      <c r="R19" s="257"/>
      <c r="S19" s="260" t="s">
        <v>437</v>
      </c>
      <c r="T19" s="144"/>
      <c r="U19" s="144"/>
      <c r="V19" s="144"/>
      <c r="W19" s="144"/>
      <c r="X19" s="144"/>
      <c r="Y19" s="144"/>
    </row>
    <row r="20" spans="1:28" s="145" customFormat="1" ht="180.75" customHeight="1" x14ac:dyDescent="0.2">
      <c r="A20" s="257"/>
      <c r="B20" s="257"/>
      <c r="C20" s="259"/>
      <c r="D20" s="257"/>
      <c r="E20" s="257"/>
      <c r="F20" s="257"/>
      <c r="G20" s="257"/>
      <c r="H20" s="257"/>
      <c r="I20" s="257"/>
      <c r="J20" s="257"/>
      <c r="K20" s="257"/>
      <c r="L20" s="257"/>
      <c r="M20" s="257"/>
      <c r="N20" s="257"/>
      <c r="O20" s="257"/>
      <c r="P20" s="257"/>
      <c r="Q20" s="180" t="s">
        <v>334</v>
      </c>
      <c r="R20" s="208" t="s">
        <v>335</v>
      </c>
      <c r="S20" s="260"/>
      <c r="T20" s="142"/>
      <c r="U20" s="142"/>
      <c r="V20" s="142"/>
      <c r="W20" s="142"/>
      <c r="X20" s="142"/>
      <c r="Y20" s="142"/>
      <c r="Z20" s="183"/>
      <c r="AA20" s="183"/>
      <c r="AB20" s="183"/>
    </row>
    <row r="21" spans="1:28" s="145" customFormat="1" ht="18.75" x14ac:dyDescent="0.2">
      <c r="A21" s="180">
        <v>1</v>
      </c>
      <c r="B21" s="209">
        <v>2</v>
      </c>
      <c r="C21" s="180">
        <v>3</v>
      </c>
      <c r="D21" s="209">
        <v>4</v>
      </c>
      <c r="E21" s="180">
        <v>5</v>
      </c>
      <c r="F21" s="209">
        <v>6</v>
      </c>
      <c r="G21" s="180">
        <v>7</v>
      </c>
      <c r="H21" s="209">
        <v>8</v>
      </c>
      <c r="I21" s="180">
        <v>9</v>
      </c>
      <c r="J21" s="209">
        <v>10</v>
      </c>
      <c r="K21" s="180">
        <v>11</v>
      </c>
      <c r="L21" s="209">
        <v>12</v>
      </c>
      <c r="M21" s="180">
        <v>13</v>
      </c>
      <c r="N21" s="209">
        <v>14</v>
      </c>
      <c r="O21" s="180">
        <v>15</v>
      </c>
      <c r="P21" s="209">
        <v>16</v>
      </c>
      <c r="Q21" s="180">
        <v>17</v>
      </c>
      <c r="R21" s="209">
        <v>18</v>
      </c>
      <c r="S21" s="180">
        <v>19</v>
      </c>
      <c r="T21" s="142"/>
      <c r="U21" s="142"/>
      <c r="V21" s="142"/>
      <c r="W21" s="142"/>
      <c r="X21" s="142"/>
      <c r="Y21" s="142"/>
      <c r="Z21" s="183"/>
      <c r="AA21" s="183"/>
      <c r="AB21" s="183"/>
    </row>
    <row r="22" spans="1:28" s="145" customFormat="1" ht="18.75" x14ac:dyDescent="0.2">
      <c r="A22" s="210" t="s">
        <v>332</v>
      </c>
      <c r="B22" s="210" t="s">
        <v>332</v>
      </c>
      <c r="C22" s="210" t="s">
        <v>332</v>
      </c>
      <c r="D22" s="210" t="s">
        <v>332</v>
      </c>
      <c r="E22" s="210" t="s">
        <v>332</v>
      </c>
      <c r="F22" s="210" t="s">
        <v>332</v>
      </c>
      <c r="G22" s="210" t="s">
        <v>332</v>
      </c>
      <c r="H22" s="210" t="s">
        <v>332</v>
      </c>
      <c r="I22" s="210" t="s">
        <v>332</v>
      </c>
      <c r="J22" s="210" t="s">
        <v>332</v>
      </c>
      <c r="K22" s="210" t="s">
        <v>332</v>
      </c>
      <c r="L22" s="210" t="s">
        <v>332</v>
      </c>
      <c r="M22" s="210" t="s">
        <v>332</v>
      </c>
      <c r="N22" s="210" t="s">
        <v>332</v>
      </c>
      <c r="O22" s="210" t="s">
        <v>332</v>
      </c>
      <c r="P22" s="210" t="s">
        <v>332</v>
      </c>
      <c r="Q22" s="210" t="s">
        <v>332</v>
      </c>
      <c r="R22" s="211" t="s">
        <v>332</v>
      </c>
      <c r="S22" s="211" t="s">
        <v>332</v>
      </c>
      <c r="T22" s="142"/>
      <c r="U22" s="142"/>
      <c r="V22" s="142"/>
      <c r="W22" s="142"/>
      <c r="X22" s="183"/>
      <c r="Y22" s="183"/>
      <c r="Z22" s="183"/>
      <c r="AA22" s="183"/>
      <c r="AB22" s="183"/>
    </row>
    <row r="23" spans="1:28" ht="20.25" customHeight="1" x14ac:dyDescent="0.25">
      <c r="A23" s="212"/>
      <c r="B23" s="209" t="s">
        <v>331</v>
      </c>
      <c r="C23" s="209"/>
      <c r="D23" s="209"/>
      <c r="E23" s="212" t="s">
        <v>332</v>
      </c>
      <c r="F23" s="212" t="s">
        <v>332</v>
      </c>
      <c r="G23" s="212" t="s">
        <v>332</v>
      </c>
      <c r="H23" s="212"/>
      <c r="I23" s="212"/>
      <c r="J23" s="212"/>
      <c r="K23" s="212"/>
      <c r="L23" s="212"/>
      <c r="M23" s="212"/>
      <c r="N23" s="212"/>
      <c r="O23" s="212"/>
      <c r="P23" s="212"/>
      <c r="Q23" s="213"/>
      <c r="R23" s="214"/>
      <c r="S23" s="214"/>
      <c r="T23" s="188"/>
      <c r="U23" s="188"/>
      <c r="V23" s="188"/>
      <c r="W23" s="188"/>
      <c r="X23" s="188"/>
      <c r="Y23" s="188"/>
      <c r="Z23" s="188"/>
      <c r="AA23" s="188"/>
      <c r="AB23" s="188"/>
    </row>
    <row r="24" spans="1:28"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row r="25" spans="1:28" x14ac:dyDescent="0.25">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row>
    <row r="26" spans="1:28" x14ac:dyDescent="0.25">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row>
    <row r="27" spans="1:28" x14ac:dyDescent="0.25">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row>
    <row r="28" spans="1:28" x14ac:dyDescent="0.25">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row>
    <row r="29" spans="1:28" x14ac:dyDescent="0.25">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row>
    <row r="30" spans="1:28" x14ac:dyDescent="0.25">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row>
    <row r="31" spans="1:28" x14ac:dyDescent="0.25">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row>
    <row r="32" spans="1:28" x14ac:dyDescent="0.25">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row>
    <row r="33" spans="1:28" x14ac:dyDescent="0.25">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row>
    <row r="34" spans="1:28" x14ac:dyDescent="0.25">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row>
    <row r="35" spans="1:28" x14ac:dyDescent="0.25">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row>
    <row r="36" spans="1:28" x14ac:dyDescent="0.25">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row>
    <row r="37" spans="1:28" x14ac:dyDescent="0.25">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row>
    <row r="38" spans="1:28" x14ac:dyDescent="0.25">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row>
    <row r="39" spans="1:28" x14ac:dyDescent="0.25">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row>
    <row r="40" spans="1:28" x14ac:dyDescent="0.25">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row>
    <row r="41" spans="1:28" x14ac:dyDescent="0.25">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row>
    <row r="42" spans="1:28" x14ac:dyDescent="0.25">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row>
    <row r="43" spans="1:28" x14ac:dyDescent="0.25">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row>
    <row r="44" spans="1:28" x14ac:dyDescent="0.25">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row>
    <row r="45" spans="1:28" x14ac:dyDescent="0.25">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row>
    <row r="46" spans="1:28" x14ac:dyDescent="0.25">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row>
    <row r="47" spans="1:28" x14ac:dyDescent="0.25">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row>
    <row r="48" spans="1:28" x14ac:dyDescent="0.25">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row>
    <row r="49" spans="1:28" x14ac:dyDescent="0.25">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row>
    <row r="50" spans="1:28"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row>
    <row r="51" spans="1:28"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row>
    <row r="52" spans="1:28"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row>
    <row r="53" spans="1:28"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row>
    <row r="54" spans="1:28"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row>
    <row r="55" spans="1:28"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row>
    <row r="56" spans="1:28"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row>
    <row r="57" spans="1:28"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row>
    <row r="58" spans="1:28"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row>
    <row r="59" spans="1:28"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row>
    <row r="60" spans="1:28"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row>
    <row r="61" spans="1:28"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row>
    <row r="62" spans="1:28"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row>
    <row r="63" spans="1:28"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row>
    <row r="64" spans="1:28"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row>
    <row r="65" spans="1:28"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row>
    <row r="66" spans="1:28"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row>
    <row r="67" spans="1:28"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row>
    <row r="68" spans="1:28"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row>
    <row r="69" spans="1:28"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row>
    <row r="70" spans="1:28"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row>
    <row r="71" spans="1:28"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row>
    <row r="72" spans="1:28"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row>
    <row r="73" spans="1:28"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row>
    <row r="74" spans="1:28"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row>
    <row r="75" spans="1:28"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row>
    <row r="76" spans="1:28"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row>
    <row r="77" spans="1:28"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row>
    <row r="78" spans="1:28"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row>
    <row r="79" spans="1:28"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row>
    <row r="80" spans="1:28"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row>
    <row r="81" spans="1:28"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row>
    <row r="82" spans="1:28"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row>
    <row r="83" spans="1:28"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row>
    <row r="84" spans="1:28"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row>
    <row r="85" spans="1:28"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28"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row r="87" spans="1:28"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row>
    <row r="88" spans="1:28"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row>
    <row r="89" spans="1:28"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row>
    <row r="90" spans="1:28"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A90" s="188"/>
      <c r="AB90" s="188"/>
    </row>
    <row r="91" spans="1:28"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row>
    <row r="92" spans="1:28"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row>
    <row r="93" spans="1:28"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row>
    <row r="94" spans="1:28"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row>
    <row r="95" spans="1:28"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row>
    <row r="96" spans="1:28"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row>
    <row r="97" spans="1:28"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c r="Y97" s="188"/>
      <c r="Z97" s="188"/>
      <c r="AA97" s="188"/>
      <c r="AB97" s="188"/>
    </row>
    <row r="98" spans="1:28"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c r="Y98" s="188"/>
      <c r="Z98" s="188"/>
      <c r="AA98" s="188"/>
      <c r="AB98" s="188"/>
    </row>
    <row r="99" spans="1:28"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row>
    <row r="100" spans="1:28"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row>
    <row r="101" spans="1:28"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row>
    <row r="102" spans="1:28"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row>
    <row r="103" spans="1:28"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row>
    <row r="104" spans="1:28"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row>
    <row r="105" spans="1:28"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row>
    <row r="106" spans="1:28"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row>
    <row r="107" spans="1:28"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row>
    <row r="108" spans="1:28"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row>
    <row r="109" spans="1:28"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A109" s="188"/>
      <c r="AB109" s="188"/>
    </row>
    <row r="110" spans="1:28"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A110" s="188"/>
      <c r="AB110" s="188"/>
    </row>
    <row r="111" spans="1:28"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row>
    <row r="112" spans="1:28"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row>
    <row r="113" spans="1:28"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row>
    <row r="114" spans="1:28"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row>
    <row r="115" spans="1:28"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row>
    <row r="116" spans="1:28"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row>
    <row r="117" spans="1:28"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row>
    <row r="118" spans="1:28"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A118" s="188"/>
      <c r="AB118" s="188"/>
    </row>
    <row r="119" spans="1:28"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A119" s="188"/>
      <c r="AB119" s="188"/>
    </row>
    <row r="120" spans="1:28"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A120" s="188"/>
      <c r="AB120" s="188"/>
    </row>
    <row r="121" spans="1:28"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row>
    <row r="122" spans="1:28"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row>
    <row r="123" spans="1:28"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row>
    <row r="124" spans="1:28"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row>
    <row r="125" spans="1:28"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row>
    <row r="126" spans="1:28"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row>
    <row r="127" spans="1:28"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row>
    <row r="128" spans="1:28"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row>
    <row r="129" spans="1:28"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row>
    <row r="130" spans="1:28"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row>
    <row r="131" spans="1:28"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row>
    <row r="132" spans="1:28"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row>
    <row r="133" spans="1:28"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row>
    <row r="134" spans="1:28"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row>
    <row r="135" spans="1:28"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row>
    <row r="136" spans="1:28"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row>
    <row r="137" spans="1:28"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A137" s="188"/>
      <c r="AB137" s="188"/>
    </row>
    <row r="138" spans="1:28"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A138" s="188"/>
      <c r="AB138" s="188"/>
    </row>
    <row r="139" spans="1:28"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A139" s="188"/>
      <c r="AB139" s="188"/>
    </row>
    <row r="140" spans="1:28"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row>
    <row r="141" spans="1:28"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row>
    <row r="142" spans="1:28"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row>
    <row r="143" spans="1:28"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row>
    <row r="144" spans="1:28"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row>
    <row r="145" spans="1:28"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row>
    <row r="146" spans="1:28"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row>
    <row r="147" spans="1:28"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row>
    <row r="148" spans="1:28"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row>
    <row r="149" spans="1:28"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row>
    <row r="150" spans="1:28"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row>
    <row r="151" spans="1:28"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row>
    <row r="152" spans="1:28"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row>
    <row r="153" spans="1:28"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row>
    <row r="154" spans="1:28"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row>
    <row r="155" spans="1:28"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row>
    <row r="156" spans="1:28"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row>
    <row r="157" spans="1:28"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row>
    <row r="158" spans="1:28"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row>
    <row r="159" spans="1:28"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row>
    <row r="160" spans="1:28"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row>
    <row r="161" spans="1:28"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row>
    <row r="162" spans="1:28"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row>
    <row r="163" spans="1:28"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row>
    <row r="164" spans="1:28"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row>
    <row r="165" spans="1:28"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row>
    <row r="166" spans="1:28"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row>
    <row r="167" spans="1:28"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row>
    <row r="168" spans="1:28"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row>
    <row r="169" spans="1:28"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row>
    <row r="170" spans="1:28"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row>
    <row r="171" spans="1:28"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row>
    <row r="172" spans="1:28"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row>
    <row r="173" spans="1:28"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row>
    <row r="174" spans="1:28"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row>
    <row r="175" spans="1:28"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row>
    <row r="176" spans="1:28"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row>
    <row r="177" spans="1:28"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row>
    <row r="178" spans="1:28"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row>
    <row r="179" spans="1:28"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row>
    <row r="180" spans="1:28"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row>
    <row r="181" spans="1:28"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row>
    <row r="182" spans="1:28"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row>
    <row r="183" spans="1:28"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row>
    <row r="184" spans="1:28"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row>
    <row r="185" spans="1:28"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row>
    <row r="186" spans="1:28"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row>
    <row r="187" spans="1:28"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row>
    <row r="188" spans="1:28"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row>
    <row r="189" spans="1:28"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row>
    <row r="190" spans="1:28"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row>
    <row r="191" spans="1:28"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row>
    <row r="192" spans="1:28"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row>
    <row r="193" spans="1:28"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row>
    <row r="194" spans="1:28"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row>
    <row r="195" spans="1:28"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row>
    <row r="196" spans="1:28"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row>
    <row r="197" spans="1:28"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row>
    <row r="198" spans="1:28"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row>
    <row r="199" spans="1:28"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row>
    <row r="200" spans="1:28"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row>
    <row r="201" spans="1:28"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row>
    <row r="202" spans="1:28"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row>
    <row r="203" spans="1:28"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row>
    <row r="204" spans="1:28"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row>
    <row r="205" spans="1:28"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row>
    <row r="206" spans="1:28"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row>
    <row r="207" spans="1:28"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row>
    <row r="208" spans="1:28"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row>
    <row r="209" spans="1:28"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row>
    <row r="210" spans="1:28"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row>
    <row r="211" spans="1:28"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row>
    <row r="212" spans="1:28"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row>
    <row r="213" spans="1:28"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row>
    <row r="214" spans="1:28"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row>
    <row r="215" spans="1:28"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row>
    <row r="216" spans="1:28"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row>
    <row r="217" spans="1:28"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row>
    <row r="218" spans="1:28"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row>
    <row r="219" spans="1:28"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row>
    <row r="220" spans="1:28"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row>
    <row r="221" spans="1:28"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row>
    <row r="222" spans="1:28"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row>
    <row r="223" spans="1:28"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row>
    <row r="224" spans="1:28"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row>
    <row r="225" spans="1:28"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row>
    <row r="226" spans="1:28"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row>
    <row r="227" spans="1:28"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row>
    <row r="228" spans="1:28"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row>
    <row r="229" spans="1:28"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row>
    <row r="230" spans="1:28"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row>
    <row r="231" spans="1:28"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row>
    <row r="232" spans="1:28"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row>
    <row r="233" spans="1:28"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row>
    <row r="234" spans="1:28"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row>
    <row r="235" spans="1:28"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row>
    <row r="236" spans="1:28"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row>
    <row r="237" spans="1:28"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row>
    <row r="238" spans="1:28"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row>
    <row r="239" spans="1:28"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row>
    <row r="240" spans="1:28"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row>
    <row r="241" spans="1:28"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row>
    <row r="242" spans="1:28"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row>
    <row r="243" spans="1:28"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row>
    <row r="244" spans="1:28"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row>
    <row r="245" spans="1:28"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row>
    <row r="246" spans="1:28"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row>
    <row r="247" spans="1:28"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row>
    <row r="248" spans="1:28"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row>
    <row r="249" spans="1:28"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row>
    <row r="250" spans="1:28"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row>
    <row r="251" spans="1:28"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row>
    <row r="252" spans="1:28"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row>
    <row r="253" spans="1:28"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row>
    <row r="254" spans="1:28"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row>
    <row r="255" spans="1:28"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row>
    <row r="256" spans="1:28"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row>
    <row r="257" spans="1:28"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row>
    <row r="258" spans="1:28"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row>
    <row r="259" spans="1:28"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row>
    <row r="260" spans="1:28"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row>
    <row r="261" spans="1:28"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row>
    <row r="262" spans="1:28"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row>
    <row r="263" spans="1:28"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row>
    <row r="264" spans="1:28"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row>
    <row r="265" spans="1:28"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row>
    <row r="266" spans="1:28"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row>
    <row r="267" spans="1:28"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row>
    <row r="268" spans="1:28"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row>
    <row r="269" spans="1:28"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row>
    <row r="270" spans="1:28"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row>
    <row r="271" spans="1:28"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row>
    <row r="272" spans="1:28"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row>
    <row r="273" spans="1:28"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row>
    <row r="274" spans="1:28"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row>
    <row r="275" spans="1:28"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row>
    <row r="276" spans="1:28"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row>
    <row r="277" spans="1:28"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row>
    <row r="278" spans="1:28"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row>
    <row r="279" spans="1:28"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row>
    <row r="280" spans="1:28"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row>
    <row r="281" spans="1:28"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row>
    <row r="282" spans="1:28"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row>
    <row r="283" spans="1:28"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row>
    <row r="284" spans="1:28"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row>
    <row r="285" spans="1:28"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row>
    <row r="286" spans="1:28"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row>
    <row r="287" spans="1:28"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row>
    <row r="288" spans="1:28"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row>
    <row r="289" spans="1:28"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row>
    <row r="290" spans="1:28"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row>
    <row r="291" spans="1:28"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row>
    <row r="292" spans="1:28"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row>
    <row r="293" spans="1:28"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row>
    <row r="294" spans="1:28"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row>
    <row r="295" spans="1:28"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row>
    <row r="296" spans="1:28"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row>
    <row r="297" spans="1:28"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row>
    <row r="298" spans="1:28"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row>
    <row r="299" spans="1:28"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row>
    <row r="300" spans="1:28"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row>
    <row r="301" spans="1:28"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row>
    <row r="302" spans="1:28"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row>
    <row r="303" spans="1:28"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row>
    <row r="304" spans="1:28"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row>
    <row r="305" spans="1:28"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row>
    <row r="306" spans="1:28"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row>
    <row r="307" spans="1:28"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row>
    <row r="308" spans="1:28"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row>
    <row r="309" spans="1:28"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row>
    <row r="310" spans="1:28"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row>
    <row r="311" spans="1:28"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row>
    <row r="312" spans="1:28"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row>
    <row r="313" spans="1:28"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row>
    <row r="314" spans="1:28"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row>
    <row r="315" spans="1:28"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row>
    <row r="316" spans="1:28"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row>
    <row r="317" spans="1:28"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row>
    <row r="318" spans="1:28"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row>
    <row r="319" spans="1:28"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row>
    <row r="320" spans="1:28"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row>
    <row r="321" spans="1:28"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row>
    <row r="322" spans="1:28"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row>
    <row r="323" spans="1:28"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row>
    <row r="324" spans="1:28"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row>
    <row r="325" spans="1:28"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row>
    <row r="326" spans="1:28"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row>
    <row r="327" spans="1:28"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row>
    <row r="328" spans="1:28"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row>
    <row r="329" spans="1:28"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row>
    <row r="330" spans="1:28"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row>
    <row r="331" spans="1:28"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row>
    <row r="332" spans="1:28"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row>
    <row r="333" spans="1:28"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row>
    <row r="334" spans="1:28"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row>
    <row r="335" spans="1:28"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row>
    <row r="336" spans="1:28"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row>
    <row r="337" spans="1:28"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row>
    <row r="338" spans="1:28"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row>
    <row r="339" spans="1:28"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row>
    <row r="340" spans="1:28"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row>
    <row r="341" spans="1:28"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row>
    <row r="342" spans="1:28"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row>
    <row r="343" spans="1:28"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row>
    <row r="344" spans="1:28"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row>
    <row r="345" spans="1:28"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row>
    <row r="346" spans="1:28"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row>
    <row r="347" spans="1:28"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row>
    <row r="348" spans="1:28"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row>
    <row r="349" spans="1:28"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row>
    <row r="350" spans="1:28"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row>
    <row r="351" spans="1:28"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row>
    <row r="352" spans="1:28"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row>
    <row r="353" spans="1:28"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row>
    <row r="354" spans="1:28"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row>
    <row r="355" spans="1:28"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row>
    <row r="356" spans="1:28"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row>
    <row r="357" spans="1:28"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row>
    <row r="358" spans="1:28"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row>
    <row r="359" spans="1:28"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row>
    <row r="360" spans="1:28"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46" t="str">
        <f>'1. паспорт местоположение'!A5:C5</f>
        <v>Год раскрытия информации: 2023 год</v>
      </c>
      <c r="B6" s="246"/>
      <c r="C6" s="246"/>
      <c r="D6" s="246"/>
      <c r="E6" s="246"/>
      <c r="F6" s="246"/>
      <c r="G6" s="246"/>
      <c r="H6" s="246"/>
      <c r="I6" s="246"/>
      <c r="J6" s="246"/>
      <c r="K6" s="246"/>
      <c r="L6" s="246"/>
      <c r="M6" s="246"/>
      <c r="N6" s="246"/>
      <c r="O6" s="246"/>
      <c r="P6" s="246"/>
      <c r="Q6" s="246"/>
      <c r="R6" s="246"/>
      <c r="S6" s="246"/>
      <c r="T6" s="246"/>
    </row>
    <row r="7" spans="1:20" s="99" customFormat="1" x14ac:dyDescent="0.2">
      <c r="A7" s="140"/>
    </row>
    <row r="8" spans="1:20" s="99" customFormat="1" ht="18.75" x14ac:dyDescent="0.2">
      <c r="A8" s="250" t="s">
        <v>7</v>
      </c>
      <c r="B8" s="250"/>
      <c r="C8" s="250"/>
      <c r="D8" s="250"/>
      <c r="E8" s="250"/>
      <c r="F8" s="250"/>
      <c r="G8" s="250"/>
      <c r="H8" s="250"/>
      <c r="I8" s="250"/>
      <c r="J8" s="250"/>
      <c r="K8" s="250"/>
      <c r="L8" s="250"/>
      <c r="M8" s="250"/>
      <c r="N8" s="250"/>
      <c r="O8" s="250"/>
      <c r="P8" s="250"/>
      <c r="Q8" s="250"/>
      <c r="R8" s="250"/>
      <c r="S8" s="250"/>
      <c r="T8" s="250"/>
    </row>
    <row r="9" spans="1:20" s="99"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99" customFormat="1" ht="18.75" customHeight="1" x14ac:dyDescent="0.2">
      <c r="A10" s="253" t="str">
        <f>'1. паспорт местоположение'!A9:C9</f>
        <v>Акционерное общество "Россети Янтарь"</v>
      </c>
      <c r="B10" s="253"/>
      <c r="C10" s="253"/>
      <c r="D10" s="253"/>
      <c r="E10" s="253"/>
      <c r="F10" s="253"/>
      <c r="G10" s="253"/>
      <c r="H10" s="253"/>
      <c r="I10" s="253"/>
      <c r="J10" s="253"/>
      <c r="K10" s="253"/>
      <c r="L10" s="253"/>
      <c r="M10" s="253"/>
      <c r="N10" s="253"/>
      <c r="O10" s="253"/>
      <c r="P10" s="253"/>
      <c r="Q10" s="253"/>
      <c r="R10" s="253"/>
      <c r="S10" s="253"/>
      <c r="T10" s="253"/>
    </row>
    <row r="11" spans="1:20" s="99" customFormat="1" ht="18.75" customHeight="1" x14ac:dyDescent="0.2">
      <c r="A11" s="247" t="s">
        <v>6</v>
      </c>
      <c r="B11" s="247"/>
      <c r="C11" s="247"/>
      <c r="D11" s="247"/>
      <c r="E11" s="247"/>
      <c r="F11" s="247"/>
      <c r="G11" s="247"/>
      <c r="H11" s="247"/>
      <c r="I11" s="247"/>
      <c r="J11" s="247"/>
      <c r="K11" s="247"/>
      <c r="L11" s="247"/>
      <c r="M11" s="247"/>
      <c r="N11" s="247"/>
      <c r="O11" s="247"/>
      <c r="P11" s="247"/>
      <c r="Q11" s="247"/>
      <c r="R11" s="247"/>
      <c r="S11" s="247"/>
      <c r="T11" s="247"/>
    </row>
    <row r="12" spans="1:20" s="99"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99" customFormat="1" ht="18.75" customHeight="1" x14ac:dyDescent="0.2">
      <c r="A13" s="253" t="str">
        <f>'1. паспорт местоположение'!A12:C12</f>
        <v>M_92-26-23</v>
      </c>
      <c r="B13" s="253"/>
      <c r="C13" s="253"/>
      <c r="D13" s="253"/>
      <c r="E13" s="253"/>
      <c r="F13" s="253"/>
      <c r="G13" s="253"/>
      <c r="H13" s="253"/>
      <c r="I13" s="253"/>
      <c r="J13" s="253"/>
      <c r="K13" s="253"/>
      <c r="L13" s="253"/>
      <c r="M13" s="253"/>
      <c r="N13" s="253"/>
      <c r="O13" s="253"/>
      <c r="P13" s="253"/>
      <c r="Q13" s="253"/>
      <c r="R13" s="253"/>
      <c r="S13" s="253"/>
      <c r="T13" s="253"/>
    </row>
    <row r="14" spans="1:20" s="99" customFormat="1" ht="18.75" customHeight="1" x14ac:dyDescent="0.2">
      <c r="A14" s="247" t="s">
        <v>5</v>
      </c>
      <c r="B14" s="247"/>
      <c r="C14" s="247"/>
      <c r="D14" s="247"/>
      <c r="E14" s="247"/>
      <c r="F14" s="247"/>
      <c r="G14" s="247"/>
      <c r="H14" s="247"/>
      <c r="I14" s="247"/>
      <c r="J14" s="247"/>
      <c r="K14" s="247"/>
      <c r="L14" s="247"/>
      <c r="M14" s="247"/>
      <c r="N14" s="247"/>
      <c r="O14" s="247"/>
      <c r="P14" s="247"/>
      <c r="Q14" s="247"/>
      <c r="R14" s="247"/>
      <c r="S14" s="247"/>
      <c r="T14" s="247"/>
    </row>
    <row r="15" spans="1:20" s="143"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45" customFormat="1" ht="12" x14ac:dyDescent="0.2">
      <c r="A16"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6" s="253"/>
      <c r="C16" s="253"/>
      <c r="D16" s="253"/>
      <c r="E16" s="253"/>
      <c r="F16" s="253"/>
      <c r="G16" s="253"/>
      <c r="H16" s="253"/>
      <c r="I16" s="253"/>
      <c r="J16" s="253"/>
      <c r="K16" s="253"/>
      <c r="L16" s="253"/>
      <c r="M16" s="253"/>
      <c r="N16" s="253"/>
      <c r="O16" s="253"/>
      <c r="P16" s="253"/>
      <c r="Q16" s="253"/>
      <c r="R16" s="253"/>
      <c r="S16" s="253"/>
      <c r="T16" s="253"/>
    </row>
    <row r="17" spans="1:113" s="145" customFormat="1" ht="15" customHeight="1" x14ac:dyDescent="0.2">
      <c r="A17" s="247" t="s">
        <v>4</v>
      </c>
      <c r="B17" s="247"/>
      <c r="C17" s="247"/>
      <c r="D17" s="247"/>
      <c r="E17" s="247"/>
      <c r="F17" s="247"/>
      <c r="G17" s="247"/>
      <c r="H17" s="247"/>
      <c r="I17" s="247"/>
      <c r="J17" s="247"/>
      <c r="K17" s="247"/>
      <c r="L17" s="247"/>
      <c r="M17" s="247"/>
      <c r="N17" s="247"/>
      <c r="O17" s="247"/>
      <c r="P17" s="247"/>
      <c r="Q17" s="247"/>
      <c r="R17" s="247"/>
      <c r="S17" s="247"/>
      <c r="T17" s="247"/>
    </row>
    <row r="18" spans="1:113" s="145"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145" customFormat="1" ht="15" customHeight="1" x14ac:dyDescent="0.2">
      <c r="A19" s="249" t="s">
        <v>448</v>
      </c>
      <c r="B19" s="249"/>
      <c r="C19" s="249"/>
      <c r="D19" s="249"/>
      <c r="E19" s="249"/>
      <c r="F19" s="249"/>
      <c r="G19" s="249"/>
      <c r="H19" s="249"/>
      <c r="I19" s="249"/>
      <c r="J19" s="249"/>
      <c r="K19" s="249"/>
      <c r="L19" s="249"/>
      <c r="M19" s="249"/>
      <c r="N19" s="249"/>
      <c r="O19" s="249"/>
      <c r="P19" s="249"/>
      <c r="Q19" s="249"/>
      <c r="R19" s="249"/>
      <c r="S19" s="249"/>
      <c r="T19" s="249"/>
    </row>
    <row r="20" spans="1:113" s="105"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3</v>
      </c>
      <c r="B21" s="268" t="s">
        <v>217</v>
      </c>
      <c r="C21" s="269"/>
      <c r="D21" s="272" t="s">
        <v>116</v>
      </c>
      <c r="E21" s="268" t="s">
        <v>476</v>
      </c>
      <c r="F21" s="269"/>
      <c r="G21" s="268" t="s">
        <v>256</v>
      </c>
      <c r="H21" s="269"/>
      <c r="I21" s="268" t="s">
        <v>115</v>
      </c>
      <c r="J21" s="269"/>
      <c r="K21" s="272" t="s">
        <v>114</v>
      </c>
      <c r="L21" s="268" t="s">
        <v>113</v>
      </c>
      <c r="M21" s="269"/>
      <c r="N21" s="268" t="s">
        <v>549</v>
      </c>
      <c r="O21" s="269"/>
      <c r="P21" s="272" t="s">
        <v>112</v>
      </c>
      <c r="Q21" s="261" t="s">
        <v>111</v>
      </c>
      <c r="R21" s="262"/>
      <c r="S21" s="261" t="s">
        <v>110</v>
      </c>
      <c r="T21" s="263"/>
    </row>
    <row r="22" spans="1:113" ht="204.75" customHeight="1" x14ac:dyDescent="0.25">
      <c r="A22" s="266"/>
      <c r="B22" s="270"/>
      <c r="C22" s="271"/>
      <c r="D22" s="275"/>
      <c r="E22" s="270"/>
      <c r="F22" s="271"/>
      <c r="G22" s="270"/>
      <c r="H22" s="271"/>
      <c r="I22" s="270"/>
      <c r="J22" s="271"/>
      <c r="K22" s="273"/>
      <c r="L22" s="270"/>
      <c r="M22" s="271"/>
      <c r="N22" s="270"/>
      <c r="O22" s="271"/>
      <c r="P22" s="273"/>
      <c r="Q22" s="55" t="s">
        <v>109</v>
      </c>
      <c r="R22" s="55" t="s">
        <v>447</v>
      </c>
      <c r="S22" s="55" t="s">
        <v>108</v>
      </c>
      <c r="T22" s="55" t="s">
        <v>107</v>
      </c>
    </row>
    <row r="23" spans="1:113" ht="51.75" customHeight="1" x14ac:dyDescent="0.25">
      <c r="A23" s="267"/>
      <c r="B23" s="55" t="s">
        <v>105</v>
      </c>
      <c r="C23" s="55" t="s">
        <v>106</v>
      </c>
      <c r="D23" s="273"/>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74" t="s">
        <v>482</v>
      </c>
      <c r="C29" s="274"/>
      <c r="D29" s="274"/>
      <c r="E29" s="274"/>
      <c r="F29" s="274"/>
      <c r="G29" s="274"/>
      <c r="H29" s="274"/>
      <c r="I29" s="274"/>
      <c r="J29" s="274"/>
      <c r="K29" s="274"/>
      <c r="L29" s="274"/>
      <c r="M29" s="274"/>
      <c r="N29" s="274"/>
      <c r="O29" s="274"/>
      <c r="P29" s="274"/>
      <c r="Q29" s="274"/>
      <c r="R29" s="274"/>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0"/>
    </row>
    <row r="5" spans="1:27" s="99" customFormat="1" x14ac:dyDescent="0.2">
      <c r="A5" s="246" t="str">
        <f>'1. паспорт местоположение'!A5:C5</f>
        <v>Год раскрытия информации: 2023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50" t="s">
        <v>7</v>
      </c>
      <c r="F7" s="250"/>
      <c r="G7" s="250"/>
      <c r="H7" s="250"/>
      <c r="I7" s="250"/>
      <c r="J7" s="250"/>
      <c r="K7" s="250"/>
      <c r="L7" s="250"/>
      <c r="M7" s="250"/>
      <c r="N7" s="250"/>
      <c r="O7" s="250"/>
      <c r="P7" s="250"/>
      <c r="Q7" s="250"/>
      <c r="R7" s="250"/>
      <c r="S7" s="250"/>
      <c r="T7" s="250"/>
      <c r="U7" s="250"/>
      <c r="V7" s="250"/>
      <c r="W7" s="250"/>
      <c r="X7" s="250"/>
      <c r="Y7" s="250"/>
    </row>
    <row r="8" spans="1:27" s="99" customFormat="1" ht="18.75" x14ac:dyDescent="0.2">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
      <c r="E9" s="253" t="str">
        <f>'1. паспорт местоположение'!A9</f>
        <v>Акционерное общество "Россети Янтарь"</v>
      </c>
      <c r="F9" s="253"/>
      <c r="G9" s="253"/>
      <c r="H9" s="253"/>
      <c r="I9" s="253"/>
      <c r="J9" s="253"/>
      <c r="K9" s="253"/>
      <c r="L9" s="253"/>
      <c r="M9" s="253"/>
      <c r="N9" s="253"/>
      <c r="O9" s="253"/>
      <c r="P9" s="253"/>
      <c r="Q9" s="253"/>
      <c r="R9" s="253"/>
      <c r="S9" s="253"/>
      <c r="T9" s="253"/>
      <c r="U9" s="253"/>
      <c r="V9" s="253"/>
      <c r="W9" s="253"/>
      <c r="X9" s="253"/>
      <c r="Y9" s="253"/>
    </row>
    <row r="10" spans="1:27" s="99" customFormat="1" ht="18.75" customHeight="1" x14ac:dyDescent="0.2">
      <c r="E10" s="247" t="s">
        <v>6</v>
      </c>
      <c r="F10" s="247"/>
      <c r="G10" s="247"/>
      <c r="H10" s="247"/>
      <c r="I10" s="247"/>
      <c r="J10" s="247"/>
      <c r="K10" s="247"/>
      <c r="L10" s="247"/>
      <c r="M10" s="247"/>
      <c r="N10" s="247"/>
      <c r="O10" s="247"/>
      <c r="P10" s="247"/>
      <c r="Q10" s="247"/>
      <c r="R10" s="247"/>
      <c r="S10" s="247"/>
      <c r="T10" s="247"/>
      <c r="U10" s="247"/>
      <c r="V10" s="247"/>
      <c r="W10" s="247"/>
      <c r="X10" s="247"/>
      <c r="Y10" s="247"/>
    </row>
    <row r="11" spans="1:27" s="99" customFormat="1" ht="18.75" x14ac:dyDescent="0.2">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
      <c r="E12" s="253" t="str">
        <f>'1. паспорт местоположение'!A12</f>
        <v>M_92-26-23</v>
      </c>
      <c r="F12" s="253"/>
      <c r="G12" s="253"/>
      <c r="H12" s="253"/>
      <c r="I12" s="253"/>
      <c r="J12" s="253"/>
      <c r="K12" s="253"/>
      <c r="L12" s="253"/>
      <c r="M12" s="253"/>
      <c r="N12" s="253"/>
      <c r="O12" s="253"/>
      <c r="P12" s="253"/>
      <c r="Q12" s="253"/>
      <c r="R12" s="253"/>
      <c r="S12" s="253"/>
      <c r="T12" s="253"/>
      <c r="U12" s="253"/>
      <c r="V12" s="253"/>
      <c r="W12" s="253"/>
      <c r="X12" s="253"/>
      <c r="Y12" s="253"/>
    </row>
    <row r="13" spans="1:27" s="99" customFormat="1" ht="18.75" customHeight="1" x14ac:dyDescent="0.2">
      <c r="E13" s="247" t="s">
        <v>5</v>
      </c>
      <c r="F13" s="247"/>
      <c r="G13" s="247"/>
      <c r="H13" s="247"/>
      <c r="I13" s="247"/>
      <c r="J13" s="247"/>
      <c r="K13" s="247"/>
      <c r="L13" s="247"/>
      <c r="M13" s="247"/>
      <c r="N13" s="247"/>
      <c r="O13" s="247"/>
      <c r="P13" s="247"/>
      <c r="Q13" s="247"/>
      <c r="R13" s="247"/>
      <c r="S13" s="247"/>
      <c r="T13" s="247"/>
      <c r="U13" s="247"/>
      <c r="V13" s="247"/>
      <c r="W13" s="247"/>
      <c r="X13" s="247"/>
      <c r="Y13" s="247"/>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
      <c r="E15"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F15" s="253"/>
      <c r="G15" s="253"/>
      <c r="H15" s="253"/>
      <c r="I15" s="253"/>
      <c r="J15" s="253"/>
      <c r="K15" s="253"/>
      <c r="L15" s="253"/>
      <c r="M15" s="253"/>
      <c r="N15" s="253"/>
      <c r="O15" s="253"/>
      <c r="P15" s="253"/>
      <c r="Q15" s="253"/>
      <c r="R15" s="253"/>
      <c r="S15" s="253"/>
      <c r="T15" s="253"/>
      <c r="U15" s="253"/>
      <c r="V15" s="253"/>
      <c r="W15" s="253"/>
      <c r="X15" s="253"/>
      <c r="Y15" s="253"/>
    </row>
    <row r="16" spans="1:27" s="145" customFormat="1" ht="15" customHeight="1" x14ac:dyDescent="0.2">
      <c r="E16" s="247" t="s">
        <v>4</v>
      </c>
      <c r="F16" s="247"/>
      <c r="G16" s="247"/>
      <c r="H16" s="247"/>
      <c r="I16" s="247"/>
      <c r="J16" s="247"/>
      <c r="K16" s="247"/>
      <c r="L16" s="247"/>
      <c r="M16" s="247"/>
      <c r="N16" s="247"/>
      <c r="O16" s="247"/>
      <c r="P16" s="247"/>
      <c r="Q16" s="247"/>
      <c r="R16" s="247"/>
      <c r="S16" s="247"/>
      <c r="T16" s="247"/>
      <c r="U16" s="247"/>
      <c r="V16" s="247"/>
      <c r="W16" s="247"/>
      <c r="X16" s="247"/>
      <c r="Y16" s="247"/>
    </row>
    <row r="17" spans="1:27" s="145" customFormat="1" ht="15" customHeight="1" x14ac:dyDescent="0.2">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450</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105" customFormat="1" ht="21" customHeight="1" x14ac:dyDescent="0.25"/>
    <row r="21" spans="1:27" ht="15.75" customHeight="1" x14ac:dyDescent="0.25">
      <c r="A21" s="272" t="s">
        <v>3</v>
      </c>
      <c r="B21" s="268" t="s">
        <v>457</v>
      </c>
      <c r="C21" s="269"/>
      <c r="D21" s="268" t="s">
        <v>459</v>
      </c>
      <c r="E21" s="269"/>
      <c r="F21" s="261" t="s">
        <v>88</v>
      </c>
      <c r="G21" s="263"/>
      <c r="H21" s="263"/>
      <c r="I21" s="262"/>
      <c r="J21" s="272" t="s">
        <v>460</v>
      </c>
      <c r="K21" s="268" t="s">
        <v>461</v>
      </c>
      <c r="L21" s="269"/>
      <c r="M21" s="268" t="s">
        <v>462</v>
      </c>
      <c r="N21" s="269"/>
      <c r="O21" s="268" t="s">
        <v>449</v>
      </c>
      <c r="P21" s="269"/>
      <c r="Q21" s="268" t="s">
        <v>121</v>
      </c>
      <c r="R21" s="269"/>
      <c r="S21" s="272" t="s">
        <v>120</v>
      </c>
      <c r="T21" s="272" t="s">
        <v>463</v>
      </c>
      <c r="U21" s="272" t="s">
        <v>458</v>
      </c>
      <c r="V21" s="268" t="s">
        <v>119</v>
      </c>
      <c r="W21" s="269"/>
      <c r="X21" s="261" t="s">
        <v>111</v>
      </c>
      <c r="Y21" s="263"/>
      <c r="Z21" s="261" t="s">
        <v>110</v>
      </c>
      <c r="AA21" s="263"/>
    </row>
    <row r="22" spans="1:27" ht="216" customHeight="1" x14ac:dyDescent="0.25">
      <c r="A22" s="275"/>
      <c r="B22" s="270"/>
      <c r="C22" s="271"/>
      <c r="D22" s="270"/>
      <c r="E22" s="271"/>
      <c r="F22" s="261" t="s">
        <v>118</v>
      </c>
      <c r="G22" s="262"/>
      <c r="H22" s="261" t="s">
        <v>117</v>
      </c>
      <c r="I22" s="262"/>
      <c r="J22" s="273"/>
      <c r="K22" s="270"/>
      <c r="L22" s="271"/>
      <c r="M22" s="270"/>
      <c r="N22" s="271"/>
      <c r="O22" s="270"/>
      <c r="P22" s="271"/>
      <c r="Q22" s="270"/>
      <c r="R22" s="271"/>
      <c r="S22" s="273"/>
      <c r="T22" s="273"/>
      <c r="U22" s="273"/>
      <c r="V22" s="270"/>
      <c r="W22" s="271"/>
      <c r="X22" s="55" t="s">
        <v>109</v>
      </c>
      <c r="Y22" s="55" t="s">
        <v>447</v>
      </c>
      <c r="Z22" s="55" t="s">
        <v>108</v>
      </c>
      <c r="AA22" s="55" t="s">
        <v>107</v>
      </c>
    </row>
    <row r="23" spans="1:27" ht="60" customHeight="1" x14ac:dyDescent="0.25">
      <c r="A23" s="273"/>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89" customWidth="1"/>
    <col min="2" max="2" width="53.5703125" style="189" customWidth="1"/>
    <col min="3" max="3" width="98.28515625" style="189" customWidth="1"/>
    <col min="4" max="4" width="14.42578125" style="189" customWidth="1"/>
    <col min="5" max="5" width="36.5703125" style="189" customWidth="1"/>
    <col min="6" max="6" width="20" style="189" customWidth="1"/>
    <col min="7" max="7" width="25.5703125" style="189" customWidth="1"/>
    <col min="8" max="8" width="16.42578125" style="189" customWidth="1"/>
    <col min="9" max="16384" width="9.140625" style="189"/>
  </cols>
  <sheetData>
    <row r="1" spans="1:29" s="99" customFormat="1" ht="18.75" customHeight="1" x14ac:dyDescent="0.2">
      <c r="C1" s="89" t="s">
        <v>66</v>
      </c>
    </row>
    <row r="2" spans="1:29" s="99" customFormat="1" ht="18.75" customHeight="1" x14ac:dyDescent="0.3">
      <c r="C2" s="90" t="s">
        <v>8</v>
      </c>
    </row>
    <row r="3" spans="1:29" s="99" customFormat="1" ht="18.75" x14ac:dyDescent="0.3">
      <c r="A3" s="140"/>
      <c r="C3" s="90" t="s">
        <v>65</v>
      </c>
    </row>
    <row r="4" spans="1:29" s="99" customFormat="1" ht="18.75" x14ac:dyDescent="0.3">
      <c r="A4" s="140"/>
      <c r="C4" s="90"/>
    </row>
    <row r="5" spans="1:29" s="99" customFormat="1" ht="15.75" x14ac:dyDescent="0.2">
      <c r="A5" s="246" t="str">
        <f>'1. паспорт местоположение'!A5:C5</f>
        <v>Год раскрытия информации: 2023 год</v>
      </c>
      <c r="B5" s="246"/>
      <c r="C5" s="246"/>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0"/>
      <c r="G6" s="90"/>
    </row>
    <row r="7" spans="1:29" s="99" customFormat="1" ht="18.75" x14ac:dyDescent="0.2">
      <c r="A7" s="250" t="s">
        <v>7</v>
      </c>
      <c r="B7" s="250"/>
      <c r="C7" s="250"/>
      <c r="D7" s="122"/>
      <c r="E7" s="122"/>
      <c r="F7" s="122"/>
      <c r="G7" s="122"/>
      <c r="H7" s="122"/>
      <c r="I7" s="122"/>
      <c r="J7" s="122"/>
      <c r="K7" s="122"/>
      <c r="L7" s="122"/>
      <c r="M7" s="122"/>
      <c r="N7" s="122"/>
      <c r="O7" s="122"/>
      <c r="P7" s="122"/>
      <c r="Q7" s="122"/>
      <c r="R7" s="122"/>
      <c r="S7" s="122"/>
      <c r="T7" s="122"/>
      <c r="U7" s="122"/>
    </row>
    <row r="8" spans="1:29" s="99" customFormat="1" ht="18.75" x14ac:dyDescent="0.2">
      <c r="A8" s="250"/>
      <c r="B8" s="250"/>
      <c r="C8" s="250"/>
      <c r="D8" s="141"/>
      <c r="E8" s="141"/>
      <c r="F8" s="141"/>
      <c r="G8" s="141"/>
      <c r="H8" s="122"/>
      <c r="I8" s="122"/>
      <c r="J8" s="122"/>
      <c r="K8" s="122"/>
      <c r="L8" s="122"/>
      <c r="M8" s="122"/>
      <c r="N8" s="122"/>
      <c r="O8" s="122"/>
      <c r="P8" s="122"/>
      <c r="Q8" s="122"/>
      <c r="R8" s="122"/>
      <c r="S8" s="122"/>
      <c r="T8" s="122"/>
      <c r="U8" s="122"/>
    </row>
    <row r="9" spans="1:29" s="99" customFormat="1" ht="18.75" x14ac:dyDescent="0.2">
      <c r="A9" s="253" t="str">
        <f>'1. паспорт местоположение'!A9:C9</f>
        <v>Акционерное общество "Россети Янтарь"</v>
      </c>
      <c r="B9" s="253"/>
      <c r="C9" s="253"/>
      <c r="D9" s="123"/>
      <c r="E9" s="123"/>
      <c r="F9" s="123"/>
      <c r="G9" s="123"/>
      <c r="H9" s="122"/>
      <c r="I9" s="122"/>
      <c r="J9" s="122"/>
      <c r="K9" s="122"/>
      <c r="L9" s="122"/>
      <c r="M9" s="122"/>
      <c r="N9" s="122"/>
      <c r="O9" s="122"/>
      <c r="P9" s="122"/>
      <c r="Q9" s="122"/>
      <c r="R9" s="122"/>
      <c r="S9" s="122"/>
      <c r="T9" s="122"/>
      <c r="U9" s="122"/>
    </row>
    <row r="10" spans="1:29" s="99" customFormat="1" ht="18.75" x14ac:dyDescent="0.2">
      <c r="A10" s="247" t="s">
        <v>6</v>
      </c>
      <c r="B10" s="247"/>
      <c r="C10" s="247"/>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50"/>
      <c r="B11" s="250"/>
      <c r="C11" s="250"/>
      <c r="D11" s="141"/>
      <c r="E11" s="141"/>
      <c r="F11" s="141"/>
      <c r="G11" s="141"/>
      <c r="H11" s="122"/>
      <c r="I11" s="122"/>
      <c r="J11" s="122"/>
      <c r="K11" s="122"/>
      <c r="L11" s="122"/>
      <c r="M11" s="122"/>
      <c r="N11" s="122"/>
      <c r="O11" s="122"/>
      <c r="P11" s="122"/>
      <c r="Q11" s="122"/>
      <c r="R11" s="122"/>
      <c r="S11" s="122"/>
      <c r="T11" s="122"/>
      <c r="U11" s="122"/>
    </row>
    <row r="12" spans="1:29" s="99" customFormat="1" ht="18.75" x14ac:dyDescent="0.2">
      <c r="A12" s="253" t="str">
        <f>'1. паспорт местоположение'!A12:C12</f>
        <v>M_92-26-23</v>
      </c>
      <c r="B12" s="253"/>
      <c r="C12" s="253"/>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47" t="s">
        <v>5</v>
      </c>
      <c r="B13" s="247"/>
      <c r="C13" s="247"/>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
      <c r="A14" s="256"/>
      <c r="B14" s="256"/>
      <c r="C14" s="256"/>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
      <c r="A15" s="276"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76"/>
      <c r="C15" s="276"/>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
      <c r="A16" s="247" t="s">
        <v>4</v>
      </c>
      <c r="B16" s="247"/>
      <c r="C16" s="247"/>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
      <c r="A17" s="254"/>
      <c r="B17" s="254"/>
      <c r="C17" s="254"/>
      <c r="D17" s="144"/>
      <c r="E17" s="144"/>
      <c r="F17" s="144"/>
      <c r="G17" s="144"/>
      <c r="H17" s="144"/>
      <c r="I17" s="144"/>
      <c r="J17" s="144"/>
      <c r="K17" s="144"/>
      <c r="L17" s="144"/>
      <c r="M17" s="144"/>
      <c r="N17" s="144"/>
      <c r="O17" s="144"/>
      <c r="P17" s="144"/>
      <c r="Q17" s="144"/>
      <c r="R17" s="144"/>
    </row>
    <row r="18" spans="1:21" s="145" customFormat="1" ht="27.75" customHeight="1" x14ac:dyDescent="0.2">
      <c r="A18" s="248" t="s">
        <v>442</v>
      </c>
      <c r="B18" s="248"/>
      <c r="C18" s="248"/>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
      <c r="A20" s="126" t="s">
        <v>3</v>
      </c>
      <c r="B20" s="185" t="s">
        <v>64</v>
      </c>
      <c r="C20" s="184" t="s">
        <v>63</v>
      </c>
      <c r="D20" s="204"/>
      <c r="E20" s="204"/>
      <c r="F20" s="204"/>
      <c r="G20" s="204"/>
      <c r="H20" s="142"/>
      <c r="I20" s="142"/>
      <c r="J20" s="142"/>
      <c r="K20" s="142"/>
      <c r="L20" s="142"/>
      <c r="M20" s="142"/>
      <c r="N20" s="142"/>
      <c r="O20" s="142"/>
      <c r="P20" s="142"/>
      <c r="Q20" s="142"/>
      <c r="R20" s="142"/>
      <c r="S20" s="183"/>
      <c r="T20" s="183"/>
      <c r="U20" s="183"/>
    </row>
    <row r="21" spans="1:21" s="145" customFormat="1" ht="16.5" customHeight="1" x14ac:dyDescent="0.2">
      <c r="A21" s="184">
        <v>1</v>
      </c>
      <c r="B21" s="185">
        <v>2</v>
      </c>
      <c r="C21" s="184">
        <v>3</v>
      </c>
      <c r="D21" s="204"/>
      <c r="E21" s="204"/>
      <c r="F21" s="204"/>
      <c r="G21" s="204"/>
      <c r="H21" s="142"/>
      <c r="I21" s="142"/>
      <c r="J21" s="142"/>
      <c r="K21" s="142"/>
      <c r="L21" s="142"/>
      <c r="M21" s="142"/>
      <c r="N21" s="142"/>
      <c r="O21" s="142"/>
      <c r="P21" s="142"/>
      <c r="Q21" s="142"/>
      <c r="R21" s="142"/>
      <c r="S21" s="183"/>
      <c r="T21" s="183"/>
      <c r="U21" s="183"/>
    </row>
    <row r="22" spans="1:21" s="145" customFormat="1" ht="33.75" customHeight="1" x14ac:dyDescent="0.2">
      <c r="A22" s="186" t="s">
        <v>62</v>
      </c>
      <c r="B22" s="4" t="s">
        <v>455</v>
      </c>
      <c r="C22" s="3" t="s">
        <v>486</v>
      </c>
      <c r="D22" s="204"/>
      <c r="E22" s="204"/>
      <c r="F22" s="142"/>
      <c r="G22" s="142"/>
      <c r="H22" s="142"/>
      <c r="I22" s="142"/>
      <c r="J22" s="142"/>
      <c r="K22" s="142"/>
      <c r="L22" s="142"/>
      <c r="M22" s="142"/>
      <c r="N22" s="142"/>
      <c r="O22" s="142"/>
      <c r="P22" s="142"/>
      <c r="Q22" s="183"/>
      <c r="R22" s="183"/>
      <c r="S22" s="183"/>
      <c r="T22" s="183"/>
      <c r="U22" s="183"/>
    </row>
    <row r="23" spans="1:21" ht="42.75" customHeight="1" x14ac:dyDescent="0.25">
      <c r="A23" s="186" t="s">
        <v>61</v>
      </c>
      <c r="B23" s="205" t="s">
        <v>58</v>
      </c>
      <c r="C23" s="126" t="s">
        <v>505</v>
      </c>
      <c r="D23" s="188"/>
      <c r="E23" s="188"/>
      <c r="F23" s="188"/>
      <c r="G23" s="188"/>
      <c r="H23" s="188"/>
      <c r="I23" s="188"/>
      <c r="J23" s="188"/>
      <c r="K23" s="188"/>
      <c r="L23" s="188"/>
      <c r="M23" s="188"/>
      <c r="N23" s="188"/>
      <c r="O23" s="188"/>
      <c r="P23" s="188"/>
      <c r="Q23" s="188"/>
      <c r="R23" s="188"/>
      <c r="S23" s="188"/>
      <c r="T23" s="188"/>
      <c r="U23" s="188"/>
    </row>
    <row r="24" spans="1:21" ht="63" customHeight="1" x14ac:dyDescent="0.25">
      <c r="A24" s="186" t="s">
        <v>60</v>
      </c>
      <c r="B24" s="205" t="s">
        <v>474</v>
      </c>
      <c r="C24" s="126" t="str">
        <f>A15</f>
        <v>Покупка четырех полноприводных автомобилей типа пассажирский фургон на шесть мест для перевозки ремонтной бригады</v>
      </c>
      <c r="D24" s="188"/>
      <c r="E24" s="188"/>
      <c r="F24" s="188"/>
      <c r="G24" s="188"/>
      <c r="H24" s="188"/>
      <c r="I24" s="188"/>
      <c r="J24" s="188"/>
      <c r="K24" s="188"/>
      <c r="L24" s="188"/>
      <c r="M24" s="188"/>
      <c r="N24" s="188"/>
      <c r="O24" s="188"/>
      <c r="P24" s="188"/>
      <c r="Q24" s="188"/>
      <c r="R24" s="188"/>
      <c r="S24" s="188"/>
      <c r="T24" s="188"/>
      <c r="U24" s="188"/>
    </row>
    <row r="25" spans="1:21" ht="63" customHeight="1" x14ac:dyDescent="0.25">
      <c r="A25" s="186" t="s">
        <v>59</v>
      </c>
      <c r="B25" s="205" t="s">
        <v>475</v>
      </c>
      <c r="C25" s="206" t="s">
        <v>567</v>
      </c>
      <c r="D25" s="188"/>
      <c r="E25" s="188"/>
      <c r="F25" s="188"/>
      <c r="G25" s="188"/>
      <c r="H25" s="188"/>
      <c r="I25" s="188"/>
      <c r="J25" s="188"/>
      <c r="K25" s="188"/>
      <c r="L25" s="188"/>
      <c r="M25" s="188"/>
      <c r="N25" s="188"/>
      <c r="O25" s="188"/>
      <c r="P25" s="188"/>
      <c r="Q25" s="188"/>
      <c r="R25" s="188"/>
      <c r="S25" s="188"/>
      <c r="T25" s="188"/>
      <c r="U25" s="188"/>
    </row>
    <row r="26" spans="1:21" ht="42.75" customHeight="1" x14ac:dyDescent="0.25">
      <c r="A26" s="186" t="s">
        <v>57</v>
      </c>
      <c r="B26" s="205" t="s">
        <v>225</v>
      </c>
      <c r="C26" s="126" t="s">
        <v>500</v>
      </c>
      <c r="D26" s="188"/>
      <c r="E26" s="188"/>
      <c r="F26" s="188"/>
      <c r="G26" s="188"/>
      <c r="H26" s="188"/>
      <c r="I26" s="188"/>
      <c r="J26" s="188"/>
      <c r="K26" s="188"/>
      <c r="L26" s="188"/>
      <c r="M26" s="188"/>
      <c r="N26" s="188"/>
      <c r="O26" s="188"/>
      <c r="P26" s="188"/>
      <c r="Q26" s="188"/>
      <c r="R26" s="188"/>
      <c r="S26" s="188"/>
      <c r="T26" s="188"/>
      <c r="U26" s="188"/>
    </row>
    <row r="27" spans="1:21" ht="204.75" x14ac:dyDescent="0.25">
      <c r="A27" s="186" t="s">
        <v>56</v>
      </c>
      <c r="B27" s="205" t="s">
        <v>456</v>
      </c>
      <c r="C27" s="126" t="s">
        <v>569</v>
      </c>
      <c r="D27" s="188"/>
      <c r="E27" s="188"/>
      <c r="F27" s="188"/>
      <c r="G27" s="188"/>
      <c r="H27" s="188"/>
      <c r="I27" s="188"/>
      <c r="J27" s="188"/>
      <c r="K27" s="188"/>
      <c r="L27" s="188"/>
      <c r="M27" s="188"/>
      <c r="N27" s="188"/>
      <c r="O27" s="188"/>
      <c r="P27" s="188"/>
      <c r="Q27" s="188"/>
      <c r="R27" s="188"/>
      <c r="S27" s="188"/>
      <c r="T27" s="188"/>
      <c r="U27" s="188"/>
    </row>
    <row r="28" spans="1:21" ht="42.75" customHeight="1" x14ac:dyDescent="0.25">
      <c r="A28" s="186" t="s">
        <v>54</v>
      </c>
      <c r="B28" s="205" t="s">
        <v>55</v>
      </c>
      <c r="C28" s="207">
        <v>2023</v>
      </c>
      <c r="D28" s="188"/>
      <c r="E28" s="188"/>
      <c r="F28" s="188"/>
      <c r="G28" s="188"/>
      <c r="H28" s="188"/>
      <c r="I28" s="188"/>
      <c r="J28" s="188"/>
      <c r="K28" s="188"/>
      <c r="L28" s="188"/>
      <c r="M28" s="188"/>
      <c r="N28" s="188"/>
      <c r="O28" s="188"/>
      <c r="P28" s="188"/>
      <c r="Q28" s="188"/>
      <c r="R28" s="188"/>
      <c r="S28" s="188"/>
      <c r="T28" s="188"/>
      <c r="U28" s="188"/>
    </row>
    <row r="29" spans="1:21" ht="42.75" customHeight="1" x14ac:dyDescent="0.25">
      <c r="A29" s="186" t="s">
        <v>52</v>
      </c>
      <c r="B29" s="126" t="s">
        <v>53</v>
      </c>
      <c r="C29" s="207">
        <v>2023</v>
      </c>
      <c r="D29" s="188"/>
      <c r="E29" s="188"/>
      <c r="F29" s="188"/>
      <c r="G29" s="188"/>
      <c r="H29" s="188"/>
      <c r="I29" s="188"/>
      <c r="J29" s="188"/>
      <c r="K29" s="188"/>
      <c r="L29" s="188"/>
      <c r="M29" s="188"/>
      <c r="N29" s="188"/>
      <c r="O29" s="188"/>
      <c r="P29" s="188"/>
      <c r="Q29" s="188"/>
      <c r="R29" s="188"/>
      <c r="S29" s="188"/>
      <c r="T29" s="188"/>
      <c r="U29" s="188"/>
    </row>
    <row r="30" spans="1:21" ht="42.75" customHeight="1" x14ac:dyDescent="0.25">
      <c r="A30" s="186" t="s">
        <v>70</v>
      </c>
      <c r="B30" s="126" t="s">
        <v>51</v>
      </c>
      <c r="C30" s="126" t="s">
        <v>504</v>
      </c>
      <c r="D30" s="188"/>
      <c r="E30" s="188"/>
      <c r="F30" s="188"/>
      <c r="G30" s="188"/>
      <c r="H30" s="188"/>
      <c r="I30" s="188"/>
      <c r="J30" s="188"/>
      <c r="K30" s="188"/>
      <c r="L30" s="188"/>
      <c r="M30" s="188"/>
      <c r="N30" s="188"/>
      <c r="O30" s="188"/>
      <c r="P30" s="188"/>
      <c r="Q30" s="188"/>
      <c r="R30" s="188"/>
      <c r="S30" s="188"/>
      <c r="T30" s="188"/>
      <c r="U30" s="188"/>
    </row>
    <row r="31" spans="1:21" x14ac:dyDescent="0.25">
      <c r="A31" s="188"/>
      <c r="B31" s="188"/>
      <c r="C31" s="188"/>
      <c r="D31" s="188"/>
      <c r="E31" s="188"/>
      <c r="F31" s="188"/>
      <c r="G31" s="188"/>
      <c r="H31" s="188"/>
      <c r="I31" s="188"/>
      <c r="J31" s="188"/>
      <c r="K31" s="188"/>
      <c r="L31" s="188"/>
      <c r="M31" s="188"/>
      <c r="N31" s="188"/>
      <c r="O31" s="188"/>
      <c r="P31" s="188"/>
      <c r="Q31" s="188"/>
      <c r="R31" s="188"/>
      <c r="S31" s="188"/>
      <c r="T31" s="188"/>
      <c r="U31" s="188"/>
    </row>
    <row r="32" spans="1:21" x14ac:dyDescent="0.25">
      <c r="A32" s="188"/>
      <c r="B32" s="188"/>
      <c r="C32" s="188"/>
      <c r="D32" s="188"/>
      <c r="E32" s="188"/>
      <c r="F32" s="188"/>
      <c r="G32" s="188"/>
      <c r="H32" s="188"/>
      <c r="I32" s="188"/>
      <c r="J32" s="188"/>
      <c r="K32" s="188"/>
      <c r="L32" s="188"/>
      <c r="M32" s="188"/>
      <c r="N32" s="188"/>
      <c r="O32" s="188"/>
      <c r="P32" s="188"/>
      <c r="Q32" s="188"/>
      <c r="R32" s="188"/>
      <c r="S32" s="188"/>
      <c r="T32" s="188"/>
      <c r="U32" s="188"/>
    </row>
    <row r="33" spans="1:21" x14ac:dyDescent="0.25">
      <c r="A33" s="188"/>
      <c r="B33" s="188"/>
      <c r="C33" s="188"/>
      <c r="D33" s="188"/>
      <c r="E33" s="188"/>
      <c r="F33" s="188"/>
      <c r="G33" s="188"/>
      <c r="H33" s="188"/>
      <c r="I33" s="188"/>
      <c r="J33" s="188"/>
      <c r="K33" s="188"/>
      <c r="L33" s="188"/>
      <c r="M33" s="188"/>
      <c r="N33" s="188"/>
      <c r="O33" s="188"/>
      <c r="P33" s="188"/>
      <c r="Q33" s="188"/>
      <c r="R33" s="188"/>
      <c r="S33" s="188"/>
      <c r="T33" s="188"/>
      <c r="U33" s="188"/>
    </row>
    <row r="34" spans="1:21" x14ac:dyDescent="0.25">
      <c r="A34" s="188"/>
      <c r="B34" s="188"/>
      <c r="C34" s="188"/>
      <c r="D34" s="188"/>
      <c r="E34" s="188"/>
      <c r="F34" s="188"/>
      <c r="G34" s="188"/>
      <c r="H34" s="188"/>
      <c r="I34" s="188"/>
      <c r="J34" s="188"/>
      <c r="K34" s="188"/>
      <c r="L34" s="188"/>
      <c r="M34" s="188"/>
      <c r="N34" s="188"/>
      <c r="O34" s="188"/>
      <c r="P34" s="188"/>
      <c r="Q34" s="188"/>
      <c r="R34" s="188"/>
      <c r="S34" s="188"/>
      <c r="T34" s="188"/>
      <c r="U34" s="188"/>
    </row>
    <row r="35" spans="1:21" x14ac:dyDescent="0.25">
      <c r="A35" s="188"/>
      <c r="B35" s="188"/>
      <c r="C35" s="188"/>
      <c r="D35" s="188"/>
      <c r="E35" s="188"/>
      <c r="F35" s="188"/>
      <c r="G35" s="188"/>
      <c r="H35" s="188"/>
      <c r="I35" s="188"/>
      <c r="J35" s="188"/>
      <c r="K35" s="188"/>
      <c r="L35" s="188"/>
      <c r="M35" s="188"/>
      <c r="N35" s="188"/>
      <c r="O35" s="188"/>
      <c r="P35" s="188"/>
      <c r="Q35" s="188"/>
      <c r="R35" s="188"/>
      <c r="S35" s="188"/>
      <c r="T35" s="188"/>
      <c r="U35" s="188"/>
    </row>
    <row r="36" spans="1:21" x14ac:dyDescent="0.25">
      <c r="A36" s="188"/>
      <c r="B36" s="188"/>
      <c r="C36" s="188"/>
      <c r="D36" s="188"/>
      <c r="E36" s="188"/>
      <c r="F36" s="188"/>
      <c r="G36" s="188"/>
      <c r="H36" s="188"/>
      <c r="I36" s="188"/>
      <c r="J36" s="188"/>
      <c r="K36" s="188"/>
      <c r="L36" s="188"/>
      <c r="M36" s="188"/>
      <c r="N36" s="188"/>
      <c r="O36" s="188"/>
      <c r="P36" s="188"/>
      <c r="Q36" s="188"/>
      <c r="R36" s="188"/>
      <c r="S36" s="188"/>
      <c r="T36" s="188"/>
      <c r="U36" s="188"/>
    </row>
    <row r="37" spans="1:21" x14ac:dyDescent="0.25">
      <c r="A37" s="188"/>
      <c r="B37" s="188"/>
      <c r="C37" s="188"/>
      <c r="D37" s="188"/>
      <c r="E37" s="188"/>
      <c r="F37" s="188"/>
      <c r="G37" s="188"/>
      <c r="H37" s="188"/>
      <c r="I37" s="188"/>
      <c r="J37" s="188"/>
      <c r="K37" s="188"/>
      <c r="L37" s="188"/>
      <c r="M37" s="188"/>
      <c r="N37" s="188"/>
      <c r="O37" s="188"/>
      <c r="P37" s="188"/>
      <c r="Q37" s="188"/>
      <c r="R37" s="188"/>
      <c r="S37" s="188"/>
      <c r="T37" s="188"/>
      <c r="U37" s="188"/>
    </row>
    <row r="38" spans="1:21" x14ac:dyDescent="0.25">
      <c r="A38" s="188"/>
      <c r="B38" s="188"/>
      <c r="C38" s="188"/>
      <c r="D38" s="188"/>
      <c r="E38" s="188"/>
      <c r="F38" s="188"/>
      <c r="G38" s="188"/>
      <c r="H38" s="188"/>
      <c r="I38" s="188"/>
      <c r="J38" s="188"/>
      <c r="K38" s="188"/>
      <c r="L38" s="188"/>
      <c r="M38" s="188"/>
      <c r="N38" s="188"/>
      <c r="O38" s="188"/>
      <c r="P38" s="188"/>
      <c r="Q38" s="188"/>
      <c r="R38" s="188"/>
      <c r="S38" s="188"/>
      <c r="T38" s="188"/>
      <c r="U38" s="188"/>
    </row>
    <row r="39" spans="1:21" x14ac:dyDescent="0.25">
      <c r="A39" s="188"/>
      <c r="B39" s="188"/>
      <c r="C39" s="188"/>
      <c r="D39" s="188"/>
      <c r="E39" s="188"/>
      <c r="F39" s="188"/>
      <c r="G39" s="188"/>
      <c r="H39" s="188"/>
      <c r="I39" s="188"/>
      <c r="J39" s="188"/>
      <c r="K39" s="188"/>
      <c r="L39" s="188"/>
      <c r="M39" s="188"/>
      <c r="N39" s="188"/>
      <c r="O39" s="188"/>
      <c r="P39" s="188"/>
      <c r="Q39" s="188"/>
      <c r="R39" s="188"/>
      <c r="S39" s="188"/>
      <c r="T39" s="188"/>
      <c r="U39" s="188"/>
    </row>
    <row r="40" spans="1:21" x14ac:dyDescent="0.25">
      <c r="A40" s="188"/>
      <c r="B40" s="188"/>
      <c r="C40" s="188"/>
      <c r="D40" s="188"/>
      <c r="E40" s="188"/>
      <c r="F40" s="188"/>
      <c r="G40" s="188"/>
      <c r="H40" s="188"/>
      <c r="I40" s="188"/>
      <c r="J40" s="188"/>
      <c r="K40" s="188"/>
      <c r="L40" s="188"/>
      <c r="M40" s="188"/>
      <c r="N40" s="188"/>
      <c r="O40" s="188"/>
      <c r="P40" s="188"/>
      <c r="Q40" s="188"/>
      <c r="R40" s="188"/>
      <c r="S40" s="188"/>
      <c r="T40" s="188"/>
      <c r="U40" s="188"/>
    </row>
    <row r="41" spans="1:21" x14ac:dyDescent="0.25">
      <c r="A41" s="188"/>
      <c r="B41" s="188"/>
      <c r="C41" s="188"/>
      <c r="D41" s="188"/>
      <c r="E41" s="188"/>
      <c r="F41" s="188"/>
      <c r="G41" s="188"/>
      <c r="H41" s="188"/>
      <c r="I41" s="188"/>
      <c r="J41" s="188"/>
      <c r="K41" s="188"/>
      <c r="L41" s="188"/>
      <c r="M41" s="188"/>
      <c r="N41" s="188"/>
      <c r="O41" s="188"/>
      <c r="P41" s="188"/>
      <c r="Q41" s="188"/>
      <c r="R41" s="188"/>
      <c r="S41" s="188"/>
      <c r="T41" s="188"/>
      <c r="U41" s="188"/>
    </row>
    <row r="42" spans="1:21" x14ac:dyDescent="0.25">
      <c r="A42" s="188"/>
      <c r="B42" s="188"/>
      <c r="C42" s="188"/>
      <c r="D42" s="188"/>
      <c r="E42" s="188"/>
      <c r="F42" s="188"/>
      <c r="G42" s="188"/>
      <c r="H42" s="188"/>
      <c r="I42" s="188"/>
      <c r="J42" s="188"/>
      <c r="K42" s="188"/>
      <c r="L42" s="188"/>
      <c r="M42" s="188"/>
      <c r="N42" s="188"/>
      <c r="O42" s="188"/>
      <c r="P42" s="188"/>
      <c r="Q42" s="188"/>
      <c r="R42" s="188"/>
      <c r="S42" s="188"/>
      <c r="T42" s="188"/>
      <c r="U42" s="188"/>
    </row>
    <row r="43" spans="1:21" x14ac:dyDescent="0.25">
      <c r="A43" s="188"/>
      <c r="B43" s="188"/>
      <c r="C43" s="188"/>
      <c r="D43" s="188"/>
      <c r="E43" s="188"/>
      <c r="F43" s="188"/>
      <c r="G43" s="188"/>
      <c r="H43" s="188"/>
      <c r="I43" s="188"/>
      <c r="J43" s="188"/>
      <c r="K43" s="188"/>
      <c r="L43" s="188"/>
      <c r="M43" s="188"/>
      <c r="N43" s="188"/>
      <c r="O43" s="188"/>
      <c r="P43" s="188"/>
      <c r="Q43" s="188"/>
      <c r="R43" s="188"/>
      <c r="S43" s="188"/>
      <c r="T43" s="188"/>
      <c r="U43" s="188"/>
    </row>
    <row r="44" spans="1:21" x14ac:dyDescent="0.25">
      <c r="A44" s="188"/>
      <c r="B44" s="188"/>
      <c r="C44" s="188"/>
      <c r="D44" s="188"/>
      <c r="E44" s="188"/>
      <c r="F44" s="188"/>
      <c r="G44" s="188"/>
      <c r="H44" s="188"/>
      <c r="I44" s="188"/>
      <c r="J44" s="188"/>
      <c r="K44" s="188"/>
      <c r="L44" s="188"/>
      <c r="M44" s="188"/>
      <c r="N44" s="188"/>
      <c r="O44" s="188"/>
      <c r="P44" s="188"/>
      <c r="Q44" s="188"/>
      <c r="R44" s="188"/>
      <c r="S44" s="188"/>
      <c r="T44" s="188"/>
      <c r="U44" s="188"/>
    </row>
    <row r="45" spans="1:21" x14ac:dyDescent="0.25">
      <c r="A45" s="188"/>
      <c r="B45" s="188"/>
      <c r="C45" s="188"/>
      <c r="D45" s="188"/>
      <c r="E45" s="188"/>
      <c r="F45" s="188"/>
      <c r="G45" s="188"/>
      <c r="H45" s="188"/>
      <c r="I45" s="188"/>
      <c r="J45" s="188"/>
      <c r="K45" s="188"/>
      <c r="L45" s="188"/>
      <c r="M45" s="188"/>
      <c r="N45" s="188"/>
      <c r="O45" s="188"/>
      <c r="P45" s="188"/>
      <c r="Q45" s="188"/>
      <c r="R45" s="188"/>
      <c r="S45" s="188"/>
      <c r="T45" s="188"/>
      <c r="U45" s="188"/>
    </row>
    <row r="46" spans="1:21" x14ac:dyDescent="0.25">
      <c r="A46" s="188"/>
      <c r="B46" s="188"/>
      <c r="C46" s="188"/>
      <c r="D46" s="188"/>
      <c r="E46" s="188"/>
      <c r="F46" s="188"/>
      <c r="G46" s="188"/>
      <c r="H46" s="188"/>
      <c r="I46" s="188"/>
      <c r="J46" s="188"/>
      <c r="K46" s="188"/>
      <c r="L46" s="188"/>
      <c r="M46" s="188"/>
      <c r="N46" s="188"/>
      <c r="O46" s="188"/>
      <c r="P46" s="188"/>
      <c r="Q46" s="188"/>
      <c r="R46" s="188"/>
      <c r="S46" s="188"/>
      <c r="T46" s="188"/>
      <c r="U46" s="188"/>
    </row>
    <row r="47" spans="1:21" x14ac:dyDescent="0.25">
      <c r="A47" s="188"/>
      <c r="B47" s="188"/>
      <c r="C47" s="188"/>
      <c r="D47" s="188"/>
      <c r="E47" s="188"/>
      <c r="F47" s="188"/>
      <c r="G47" s="188"/>
      <c r="H47" s="188"/>
      <c r="I47" s="188"/>
      <c r="J47" s="188"/>
      <c r="K47" s="188"/>
      <c r="L47" s="188"/>
      <c r="M47" s="188"/>
      <c r="N47" s="188"/>
      <c r="O47" s="188"/>
      <c r="P47" s="188"/>
      <c r="Q47" s="188"/>
      <c r="R47" s="188"/>
      <c r="S47" s="188"/>
      <c r="T47" s="188"/>
      <c r="U47" s="188"/>
    </row>
    <row r="48" spans="1:21" x14ac:dyDescent="0.25">
      <c r="A48" s="188"/>
      <c r="B48" s="188"/>
      <c r="C48" s="188"/>
      <c r="D48" s="188"/>
      <c r="E48" s="188"/>
      <c r="F48" s="188"/>
      <c r="G48" s="188"/>
      <c r="H48" s="188"/>
      <c r="I48" s="188"/>
      <c r="J48" s="188"/>
      <c r="K48" s="188"/>
      <c r="L48" s="188"/>
      <c r="M48" s="188"/>
      <c r="N48" s="188"/>
      <c r="O48" s="188"/>
      <c r="P48" s="188"/>
      <c r="Q48" s="188"/>
      <c r="R48" s="188"/>
      <c r="S48" s="188"/>
      <c r="T48" s="188"/>
      <c r="U48" s="188"/>
    </row>
    <row r="49" spans="1:21" x14ac:dyDescent="0.25">
      <c r="A49" s="188"/>
      <c r="B49" s="188"/>
      <c r="C49" s="188"/>
      <c r="D49" s="188"/>
      <c r="E49" s="188"/>
      <c r="F49" s="188"/>
      <c r="G49" s="188"/>
      <c r="H49" s="188"/>
      <c r="I49" s="188"/>
      <c r="J49" s="188"/>
      <c r="K49" s="188"/>
      <c r="L49" s="188"/>
      <c r="M49" s="188"/>
      <c r="N49" s="188"/>
      <c r="O49" s="188"/>
      <c r="P49" s="188"/>
      <c r="Q49" s="188"/>
      <c r="R49" s="188"/>
      <c r="S49" s="188"/>
      <c r="T49" s="188"/>
      <c r="U49" s="188"/>
    </row>
    <row r="50" spans="1:21" x14ac:dyDescent="0.25">
      <c r="A50" s="188"/>
      <c r="B50" s="188"/>
      <c r="C50" s="188"/>
      <c r="D50" s="188"/>
      <c r="E50" s="188"/>
      <c r="F50" s="188"/>
      <c r="G50" s="188"/>
      <c r="H50" s="188"/>
      <c r="I50" s="188"/>
      <c r="J50" s="188"/>
      <c r="K50" s="188"/>
      <c r="L50" s="188"/>
      <c r="M50" s="188"/>
      <c r="N50" s="188"/>
      <c r="O50" s="188"/>
      <c r="P50" s="188"/>
      <c r="Q50" s="188"/>
      <c r="R50" s="188"/>
      <c r="S50" s="188"/>
      <c r="T50" s="188"/>
      <c r="U50" s="188"/>
    </row>
    <row r="51" spans="1:21" x14ac:dyDescent="0.25">
      <c r="A51" s="188"/>
      <c r="B51" s="188"/>
      <c r="C51" s="188"/>
      <c r="D51" s="188"/>
      <c r="E51" s="188"/>
      <c r="F51" s="188"/>
      <c r="G51" s="188"/>
      <c r="H51" s="188"/>
      <c r="I51" s="188"/>
      <c r="J51" s="188"/>
      <c r="K51" s="188"/>
      <c r="L51" s="188"/>
      <c r="M51" s="188"/>
      <c r="N51" s="188"/>
      <c r="O51" s="188"/>
      <c r="P51" s="188"/>
      <c r="Q51" s="188"/>
      <c r="R51" s="188"/>
      <c r="S51" s="188"/>
      <c r="T51" s="188"/>
      <c r="U51" s="188"/>
    </row>
    <row r="52" spans="1:21" x14ac:dyDescent="0.25">
      <c r="A52" s="188"/>
      <c r="B52" s="188"/>
      <c r="C52" s="188"/>
      <c r="D52" s="188"/>
      <c r="E52" s="188"/>
      <c r="F52" s="188"/>
      <c r="G52" s="188"/>
      <c r="H52" s="188"/>
      <c r="I52" s="188"/>
      <c r="J52" s="188"/>
      <c r="K52" s="188"/>
      <c r="L52" s="188"/>
      <c r="M52" s="188"/>
      <c r="N52" s="188"/>
      <c r="O52" s="188"/>
      <c r="P52" s="188"/>
      <c r="Q52" s="188"/>
      <c r="R52" s="188"/>
      <c r="S52" s="188"/>
      <c r="T52" s="188"/>
      <c r="U52" s="188"/>
    </row>
    <row r="53" spans="1:21" x14ac:dyDescent="0.25">
      <c r="A53" s="188"/>
      <c r="B53" s="188"/>
      <c r="C53" s="188"/>
      <c r="D53" s="188"/>
      <c r="E53" s="188"/>
      <c r="F53" s="188"/>
      <c r="G53" s="188"/>
      <c r="H53" s="188"/>
      <c r="I53" s="188"/>
      <c r="J53" s="188"/>
      <c r="K53" s="188"/>
      <c r="L53" s="188"/>
      <c r="M53" s="188"/>
      <c r="N53" s="188"/>
      <c r="O53" s="188"/>
      <c r="P53" s="188"/>
      <c r="Q53" s="188"/>
      <c r="R53" s="188"/>
      <c r="S53" s="188"/>
      <c r="T53" s="188"/>
      <c r="U53" s="188"/>
    </row>
    <row r="54" spans="1:21" x14ac:dyDescent="0.25">
      <c r="A54" s="188"/>
      <c r="B54" s="188"/>
      <c r="C54" s="188"/>
      <c r="D54" s="188"/>
      <c r="E54" s="188"/>
      <c r="F54" s="188"/>
      <c r="G54" s="188"/>
      <c r="H54" s="188"/>
      <c r="I54" s="188"/>
      <c r="J54" s="188"/>
      <c r="K54" s="188"/>
      <c r="L54" s="188"/>
      <c r="M54" s="188"/>
      <c r="N54" s="188"/>
      <c r="O54" s="188"/>
      <c r="P54" s="188"/>
      <c r="Q54" s="188"/>
      <c r="R54" s="188"/>
      <c r="S54" s="188"/>
      <c r="T54" s="188"/>
      <c r="U54" s="188"/>
    </row>
    <row r="55" spans="1:21" x14ac:dyDescent="0.25">
      <c r="A55" s="188"/>
      <c r="B55" s="188"/>
      <c r="C55" s="188"/>
      <c r="D55" s="188"/>
      <c r="E55" s="188"/>
      <c r="F55" s="188"/>
      <c r="G55" s="188"/>
      <c r="H55" s="188"/>
      <c r="I55" s="188"/>
      <c r="J55" s="188"/>
      <c r="K55" s="188"/>
      <c r="L55" s="188"/>
      <c r="M55" s="188"/>
      <c r="N55" s="188"/>
      <c r="O55" s="188"/>
      <c r="P55" s="188"/>
      <c r="Q55" s="188"/>
      <c r="R55" s="188"/>
      <c r="S55" s="188"/>
      <c r="T55" s="188"/>
      <c r="U55" s="188"/>
    </row>
    <row r="56" spans="1:21" x14ac:dyDescent="0.25">
      <c r="A56" s="188"/>
      <c r="B56" s="188"/>
      <c r="C56" s="188"/>
      <c r="D56" s="188"/>
      <c r="E56" s="188"/>
      <c r="F56" s="188"/>
      <c r="G56" s="188"/>
      <c r="H56" s="188"/>
      <c r="I56" s="188"/>
      <c r="J56" s="188"/>
      <c r="K56" s="188"/>
      <c r="L56" s="188"/>
      <c r="M56" s="188"/>
      <c r="N56" s="188"/>
      <c r="O56" s="188"/>
      <c r="P56" s="188"/>
      <c r="Q56" s="188"/>
      <c r="R56" s="188"/>
      <c r="S56" s="188"/>
      <c r="T56" s="188"/>
      <c r="U56" s="188"/>
    </row>
    <row r="57" spans="1:21" x14ac:dyDescent="0.25">
      <c r="A57" s="188"/>
      <c r="B57" s="188"/>
      <c r="C57" s="188"/>
      <c r="D57" s="188"/>
      <c r="E57" s="188"/>
      <c r="F57" s="188"/>
      <c r="G57" s="188"/>
      <c r="H57" s="188"/>
      <c r="I57" s="188"/>
      <c r="J57" s="188"/>
      <c r="K57" s="188"/>
      <c r="L57" s="188"/>
      <c r="M57" s="188"/>
      <c r="N57" s="188"/>
      <c r="O57" s="188"/>
      <c r="P57" s="188"/>
      <c r="Q57" s="188"/>
      <c r="R57" s="188"/>
      <c r="S57" s="188"/>
      <c r="T57" s="188"/>
      <c r="U57" s="188"/>
    </row>
    <row r="58" spans="1:21" x14ac:dyDescent="0.25">
      <c r="A58" s="188"/>
      <c r="B58" s="188"/>
      <c r="C58" s="188"/>
      <c r="D58" s="188"/>
      <c r="E58" s="188"/>
      <c r="F58" s="188"/>
      <c r="G58" s="188"/>
      <c r="H58" s="188"/>
      <c r="I58" s="188"/>
      <c r="J58" s="188"/>
      <c r="K58" s="188"/>
      <c r="L58" s="188"/>
      <c r="M58" s="188"/>
      <c r="N58" s="188"/>
      <c r="O58" s="188"/>
      <c r="P58" s="188"/>
      <c r="Q58" s="188"/>
      <c r="R58" s="188"/>
      <c r="S58" s="188"/>
      <c r="T58" s="188"/>
      <c r="U58" s="188"/>
    </row>
    <row r="59" spans="1:21" x14ac:dyDescent="0.25">
      <c r="A59" s="188"/>
      <c r="B59" s="188"/>
      <c r="C59" s="188"/>
      <c r="D59" s="188"/>
      <c r="E59" s="188"/>
      <c r="F59" s="188"/>
      <c r="G59" s="188"/>
      <c r="H59" s="188"/>
      <c r="I59" s="188"/>
      <c r="J59" s="188"/>
      <c r="K59" s="188"/>
      <c r="L59" s="188"/>
      <c r="M59" s="188"/>
      <c r="N59" s="188"/>
      <c r="O59" s="188"/>
      <c r="P59" s="188"/>
      <c r="Q59" s="188"/>
      <c r="R59" s="188"/>
      <c r="S59" s="188"/>
      <c r="T59" s="188"/>
      <c r="U59" s="188"/>
    </row>
    <row r="60" spans="1:21" x14ac:dyDescent="0.25">
      <c r="A60" s="188"/>
      <c r="B60" s="188"/>
      <c r="C60" s="188"/>
      <c r="D60" s="188"/>
      <c r="E60" s="188"/>
      <c r="F60" s="188"/>
      <c r="G60" s="188"/>
      <c r="H60" s="188"/>
      <c r="I60" s="188"/>
      <c r="J60" s="188"/>
      <c r="K60" s="188"/>
      <c r="L60" s="188"/>
      <c r="M60" s="188"/>
      <c r="N60" s="188"/>
      <c r="O60" s="188"/>
      <c r="P60" s="188"/>
      <c r="Q60" s="188"/>
      <c r="R60" s="188"/>
      <c r="S60" s="188"/>
      <c r="T60" s="188"/>
      <c r="U60" s="188"/>
    </row>
    <row r="61" spans="1:21" x14ac:dyDescent="0.25">
      <c r="A61" s="188"/>
      <c r="B61" s="188"/>
      <c r="C61" s="188"/>
      <c r="D61" s="188"/>
      <c r="E61" s="188"/>
      <c r="F61" s="188"/>
      <c r="G61" s="188"/>
      <c r="H61" s="188"/>
      <c r="I61" s="188"/>
      <c r="J61" s="188"/>
      <c r="K61" s="188"/>
      <c r="L61" s="188"/>
      <c r="M61" s="188"/>
      <c r="N61" s="188"/>
      <c r="O61" s="188"/>
      <c r="P61" s="188"/>
      <c r="Q61" s="188"/>
      <c r="R61" s="188"/>
      <c r="S61" s="188"/>
      <c r="T61" s="188"/>
      <c r="U61" s="188"/>
    </row>
    <row r="62" spans="1:21" x14ac:dyDescent="0.25">
      <c r="A62" s="188"/>
      <c r="B62" s="188"/>
      <c r="C62" s="188"/>
      <c r="D62" s="188"/>
      <c r="E62" s="188"/>
      <c r="F62" s="188"/>
      <c r="G62" s="188"/>
      <c r="H62" s="188"/>
      <c r="I62" s="188"/>
      <c r="J62" s="188"/>
      <c r="K62" s="188"/>
      <c r="L62" s="188"/>
      <c r="M62" s="188"/>
      <c r="N62" s="188"/>
      <c r="O62" s="188"/>
      <c r="P62" s="188"/>
      <c r="Q62" s="188"/>
      <c r="R62" s="188"/>
      <c r="S62" s="188"/>
      <c r="T62" s="188"/>
      <c r="U62" s="188"/>
    </row>
    <row r="63" spans="1:21" x14ac:dyDescent="0.25">
      <c r="A63" s="188"/>
      <c r="B63" s="188"/>
      <c r="C63" s="188"/>
      <c r="D63" s="188"/>
      <c r="E63" s="188"/>
      <c r="F63" s="188"/>
      <c r="G63" s="188"/>
      <c r="H63" s="188"/>
      <c r="I63" s="188"/>
      <c r="J63" s="188"/>
      <c r="K63" s="188"/>
      <c r="L63" s="188"/>
      <c r="M63" s="188"/>
      <c r="N63" s="188"/>
      <c r="O63" s="188"/>
      <c r="P63" s="188"/>
      <c r="Q63" s="188"/>
      <c r="R63" s="188"/>
      <c r="S63" s="188"/>
      <c r="T63" s="188"/>
      <c r="U63" s="188"/>
    </row>
    <row r="64" spans="1:21" x14ac:dyDescent="0.25">
      <c r="A64" s="188"/>
      <c r="B64" s="188"/>
      <c r="C64" s="188"/>
      <c r="D64" s="188"/>
      <c r="E64" s="188"/>
      <c r="F64" s="188"/>
      <c r="G64" s="188"/>
      <c r="H64" s="188"/>
      <c r="I64" s="188"/>
      <c r="J64" s="188"/>
      <c r="K64" s="188"/>
      <c r="L64" s="188"/>
      <c r="M64" s="188"/>
      <c r="N64" s="188"/>
      <c r="O64" s="188"/>
      <c r="P64" s="188"/>
      <c r="Q64" s="188"/>
      <c r="R64" s="188"/>
      <c r="S64" s="188"/>
      <c r="T64" s="188"/>
      <c r="U64" s="188"/>
    </row>
    <row r="65" spans="1:21" x14ac:dyDescent="0.25">
      <c r="A65" s="188"/>
      <c r="B65" s="188"/>
      <c r="C65" s="188"/>
      <c r="D65" s="188"/>
      <c r="E65" s="188"/>
      <c r="F65" s="188"/>
      <c r="G65" s="188"/>
      <c r="H65" s="188"/>
      <c r="I65" s="188"/>
      <c r="J65" s="188"/>
      <c r="K65" s="188"/>
      <c r="L65" s="188"/>
      <c r="M65" s="188"/>
      <c r="N65" s="188"/>
      <c r="O65" s="188"/>
      <c r="P65" s="188"/>
      <c r="Q65" s="188"/>
      <c r="R65" s="188"/>
      <c r="S65" s="188"/>
      <c r="T65" s="188"/>
      <c r="U65" s="188"/>
    </row>
    <row r="66" spans="1:21" x14ac:dyDescent="0.25">
      <c r="A66" s="188"/>
      <c r="B66" s="188"/>
      <c r="C66" s="188"/>
      <c r="D66" s="188"/>
      <c r="E66" s="188"/>
      <c r="F66" s="188"/>
      <c r="G66" s="188"/>
      <c r="H66" s="188"/>
      <c r="I66" s="188"/>
      <c r="J66" s="188"/>
      <c r="K66" s="188"/>
      <c r="L66" s="188"/>
      <c r="M66" s="188"/>
      <c r="N66" s="188"/>
      <c r="O66" s="188"/>
      <c r="P66" s="188"/>
      <c r="Q66" s="188"/>
      <c r="R66" s="188"/>
      <c r="S66" s="188"/>
      <c r="T66" s="188"/>
      <c r="U66" s="188"/>
    </row>
    <row r="67" spans="1:21" x14ac:dyDescent="0.25">
      <c r="A67" s="188"/>
      <c r="B67" s="188"/>
      <c r="C67" s="188"/>
      <c r="D67" s="188"/>
      <c r="E67" s="188"/>
      <c r="F67" s="188"/>
      <c r="G67" s="188"/>
      <c r="H67" s="188"/>
      <c r="I67" s="188"/>
      <c r="J67" s="188"/>
      <c r="K67" s="188"/>
      <c r="L67" s="188"/>
      <c r="M67" s="188"/>
      <c r="N67" s="188"/>
      <c r="O67" s="188"/>
      <c r="P67" s="188"/>
      <c r="Q67" s="188"/>
      <c r="R67" s="188"/>
      <c r="S67" s="188"/>
      <c r="T67" s="188"/>
      <c r="U67" s="188"/>
    </row>
    <row r="68" spans="1:21" x14ac:dyDescent="0.25">
      <c r="A68" s="188"/>
      <c r="B68" s="188"/>
      <c r="C68" s="188"/>
      <c r="D68" s="188"/>
      <c r="E68" s="188"/>
      <c r="F68" s="188"/>
      <c r="G68" s="188"/>
      <c r="H68" s="188"/>
      <c r="I68" s="188"/>
      <c r="J68" s="188"/>
      <c r="K68" s="188"/>
      <c r="L68" s="188"/>
      <c r="M68" s="188"/>
      <c r="N68" s="188"/>
      <c r="O68" s="188"/>
      <c r="P68" s="188"/>
      <c r="Q68" s="188"/>
      <c r="R68" s="188"/>
      <c r="S68" s="188"/>
      <c r="T68" s="188"/>
      <c r="U68" s="188"/>
    </row>
    <row r="69" spans="1:21" x14ac:dyDescent="0.25">
      <c r="A69" s="188"/>
      <c r="B69" s="188"/>
      <c r="C69" s="188"/>
      <c r="D69" s="188"/>
      <c r="E69" s="188"/>
      <c r="F69" s="188"/>
      <c r="G69" s="188"/>
      <c r="H69" s="188"/>
      <c r="I69" s="188"/>
      <c r="J69" s="188"/>
      <c r="K69" s="188"/>
      <c r="L69" s="188"/>
      <c r="M69" s="188"/>
      <c r="N69" s="188"/>
      <c r="O69" s="188"/>
      <c r="P69" s="188"/>
      <c r="Q69" s="188"/>
      <c r="R69" s="188"/>
      <c r="S69" s="188"/>
      <c r="T69" s="188"/>
      <c r="U69" s="188"/>
    </row>
    <row r="70" spans="1:21" x14ac:dyDescent="0.25">
      <c r="A70" s="188"/>
      <c r="B70" s="188"/>
      <c r="C70" s="188"/>
      <c r="D70" s="188"/>
      <c r="E70" s="188"/>
      <c r="F70" s="188"/>
      <c r="G70" s="188"/>
      <c r="H70" s="188"/>
      <c r="I70" s="188"/>
      <c r="J70" s="188"/>
      <c r="K70" s="188"/>
      <c r="L70" s="188"/>
      <c r="M70" s="188"/>
      <c r="N70" s="188"/>
      <c r="O70" s="188"/>
      <c r="P70" s="188"/>
      <c r="Q70" s="188"/>
      <c r="R70" s="188"/>
      <c r="S70" s="188"/>
      <c r="T70" s="188"/>
      <c r="U70" s="188"/>
    </row>
    <row r="71" spans="1:21" x14ac:dyDescent="0.25">
      <c r="A71" s="188"/>
      <c r="B71" s="188"/>
      <c r="C71" s="188"/>
      <c r="D71" s="188"/>
      <c r="E71" s="188"/>
      <c r="F71" s="188"/>
      <c r="G71" s="188"/>
      <c r="H71" s="188"/>
      <c r="I71" s="188"/>
      <c r="J71" s="188"/>
      <c r="K71" s="188"/>
      <c r="L71" s="188"/>
      <c r="M71" s="188"/>
      <c r="N71" s="188"/>
      <c r="O71" s="188"/>
      <c r="P71" s="188"/>
      <c r="Q71" s="188"/>
      <c r="R71" s="188"/>
      <c r="S71" s="188"/>
      <c r="T71" s="188"/>
      <c r="U71" s="188"/>
    </row>
    <row r="72" spans="1:21" x14ac:dyDescent="0.25">
      <c r="A72" s="188"/>
      <c r="B72" s="188"/>
      <c r="C72" s="188"/>
      <c r="D72" s="188"/>
      <c r="E72" s="188"/>
      <c r="F72" s="188"/>
      <c r="G72" s="188"/>
      <c r="H72" s="188"/>
      <c r="I72" s="188"/>
      <c r="J72" s="188"/>
      <c r="K72" s="188"/>
      <c r="L72" s="188"/>
      <c r="M72" s="188"/>
      <c r="N72" s="188"/>
      <c r="O72" s="188"/>
      <c r="P72" s="188"/>
      <c r="Q72" s="188"/>
      <c r="R72" s="188"/>
      <c r="S72" s="188"/>
      <c r="T72" s="188"/>
      <c r="U72" s="188"/>
    </row>
    <row r="73" spans="1:21" x14ac:dyDescent="0.25">
      <c r="A73" s="188"/>
      <c r="B73" s="188"/>
      <c r="C73" s="188"/>
      <c r="D73" s="188"/>
      <c r="E73" s="188"/>
      <c r="F73" s="188"/>
      <c r="G73" s="188"/>
      <c r="H73" s="188"/>
      <c r="I73" s="188"/>
      <c r="J73" s="188"/>
      <c r="K73" s="188"/>
      <c r="L73" s="188"/>
      <c r="M73" s="188"/>
      <c r="N73" s="188"/>
      <c r="O73" s="188"/>
      <c r="P73" s="188"/>
      <c r="Q73" s="188"/>
      <c r="R73" s="188"/>
      <c r="S73" s="188"/>
      <c r="T73" s="188"/>
      <c r="U73" s="188"/>
    </row>
    <row r="74" spans="1:21" x14ac:dyDescent="0.25">
      <c r="A74" s="188"/>
      <c r="B74" s="188"/>
      <c r="C74" s="188"/>
      <c r="D74" s="188"/>
      <c r="E74" s="188"/>
      <c r="F74" s="188"/>
      <c r="G74" s="188"/>
      <c r="H74" s="188"/>
      <c r="I74" s="188"/>
      <c r="J74" s="188"/>
      <c r="K74" s="188"/>
      <c r="L74" s="188"/>
      <c r="M74" s="188"/>
      <c r="N74" s="188"/>
      <c r="O74" s="188"/>
      <c r="P74" s="188"/>
      <c r="Q74" s="188"/>
      <c r="R74" s="188"/>
      <c r="S74" s="188"/>
      <c r="T74" s="188"/>
      <c r="U74" s="188"/>
    </row>
    <row r="75" spans="1:21" x14ac:dyDescent="0.25">
      <c r="A75" s="188"/>
      <c r="B75" s="188"/>
      <c r="C75" s="188"/>
      <c r="D75" s="188"/>
      <c r="E75" s="188"/>
      <c r="F75" s="188"/>
      <c r="G75" s="188"/>
      <c r="H75" s="188"/>
      <c r="I75" s="188"/>
      <c r="J75" s="188"/>
      <c r="K75" s="188"/>
      <c r="L75" s="188"/>
      <c r="M75" s="188"/>
      <c r="N75" s="188"/>
      <c r="O75" s="188"/>
      <c r="P75" s="188"/>
      <c r="Q75" s="188"/>
      <c r="R75" s="188"/>
      <c r="S75" s="188"/>
      <c r="T75" s="188"/>
      <c r="U75" s="188"/>
    </row>
    <row r="76" spans="1:21" x14ac:dyDescent="0.25">
      <c r="A76" s="188"/>
      <c r="B76" s="188"/>
      <c r="C76" s="188"/>
      <c r="D76" s="188"/>
      <c r="E76" s="188"/>
      <c r="F76" s="188"/>
      <c r="G76" s="188"/>
      <c r="H76" s="188"/>
      <c r="I76" s="188"/>
      <c r="J76" s="188"/>
      <c r="K76" s="188"/>
      <c r="L76" s="188"/>
      <c r="M76" s="188"/>
      <c r="N76" s="188"/>
      <c r="O76" s="188"/>
      <c r="P76" s="188"/>
      <c r="Q76" s="188"/>
      <c r="R76" s="188"/>
      <c r="S76" s="188"/>
      <c r="T76" s="188"/>
      <c r="U76" s="188"/>
    </row>
    <row r="77" spans="1:21" x14ac:dyDescent="0.25">
      <c r="A77" s="188"/>
      <c r="B77" s="188"/>
      <c r="C77" s="188"/>
      <c r="D77" s="188"/>
      <c r="E77" s="188"/>
      <c r="F77" s="188"/>
      <c r="G77" s="188"/>
      <c r="H77" s="188"/>
      <c r="I77" s="188"/>
      <c r="J77" s="188"/>
      <c r="K77" s="188"/>
      <c r="L77" s="188"/>
      <c r="M77" s="188"/>
      <c r="N77" s="188"/>
      <c r="O77" s="188"/>
      <c r="P77" s="188"/>
      <c r="Q77" s="188"/>
      <c r="R77" s="188"/>
      <c r="S77" s="188"/>
      <c r="T77" s="188"/>
      <c r="U77" s="188"/>
    </row>
    <row r="78" spans="1:21" x14ac:dyDescent="0.25">
      <c r="A78" s="188"/>
      <c r="B78" s="188"/>
      <c r="C78" s="188"/>
      <c r="D78" s="188"/>
      <c r="E78" s="188"/>
      <c r="F78" s="188"/>
      <c r="G78" s="188"/>
      <c r="H78" s="188"/>
      <c r="I78" s="188"/>
      <c r="J78" s="188"/>
      <c r="K78" s="188"/>
      <c r="L78" s="188"/>
      <c r="M78" s="188"/>
      <c r="N78" s="188"/>
      <c r="O78" s="188"/>
      <c r="P78" s="188"/>
      <c r="Q78" s="188"/>
      <c r="R78" s="188"/>
      <c r="S78" s="188"/>
      <c r="T78" s="188"/>
      <c r="U78" s="188"/>
    </row>
    <row r="79" spans="1:21" x14ac:dyDescent="0.25">
      <c r="A79" s="188"/>
      <c r="B79" s="188"/>
      <c r="C79" s="188"/>
      <c r="D79" s="188"/>
      <c r="E79" s="188"/>
      <c r="F79" s="188"/>
      <c r="G79" s="188"/>
      <c r="H79" s="188"/>
      <c r="I79" s="188"/>
      <c r="J79" s="188"/>
      <c r="K79" s="188"/>
      <c r="L79" s="188"/>
      <c r="M79" s="188"/>
      <c r="N79" s="188"/>
      <c r="O79" s="188"/>
      <c r="P79" s="188"/>
      <c r="Q79" s="188"/>
      <c r="R79" s="188"/>
      <c r="S79" s="188"/>
      <c r="T79" s="188"/>
      <c r="U79" s="188"/>
    </row>
    <row r="80" spans="1:21" x14ac:dyDescent="0.25">
      <c r="A80" s="188"/>
      <c r="B80" s="188"/>
      <c r="C80" s="188"/>
      <c r="D80" s="188"/>
      <c r="E80" s="188"/>
      <c r="F80" s="188"/>
      <c r="G80" s="188"/>
      <c r="H80" s="188"/>
      <c r="I80" s="188"/>
      <c r="J80" s="188"/>
      <c r="K80" s="188"/>
      <c r="L80" s="188"/>
      <c r="M80" s="188"/>
      <c r="N80" s="188"/>
      <c r="O80" s="188"/>
      <c r="P80" s="188"/>
      <c r="Q80" s="188"/>
      <c r="R80" s="188"/>
      <c r="S80" s="188"/>
      <c r="T80" s="188"/>
      <c r="U80" s="188"/>
    </row>
    <row r="81" spans="1:21" x14ac:dyDescent="0.25">
      <c r="A81" s="188"/>
      <c r="B81" s="188"/>
      <c r="C81" s="188"/>
      <c r="D81" s="188"/>
      <c r="E81" s="188"/>
      <c r="F81" s="188"/>
      <c r="G81" s="188"/>
      <c r="H81" s="188"/>
      <c r="I81" s="188"/>
      <c r="J81" s="188"/>
      <c r="K81" s="188"/>
      <c r="L81" s="188"/>
      <c r="M81" s="188"/>
      <c r="N81" s="188"/>
      <c r="O81" s="188"/>
      <c r="P81" s="188"/>
      <c r="Q81" s="188"/>
      <c r="R81" s="188"/>
      <c r="S81" s="188"/>
      <c r="T81" s="188"/>
      <c r="U81" s="188"/>
    </row>
    <row r="82" spans="1:21" x14ac:dyDescent="0.25">
      <c r="A82" s="188"/>
      <c r="B82" s="188"/>
      <c r="C82" s="188"/>
      <c r="D82" s="188"/>
      <c r="E82" s="188"/>
      <c r="F82" s="188"/>
      <c r="G82" s="188"/>
      <c r="H82" s="188"/>
      <c r="I82" s="188"/>
      <c r="J82" s="188"/>
      <c r="K82" s="188"/>
      <c r="L82" s="188"/>
      <c r="M82" s="188"/>
      <c r="N82" s="188"/>
      <c r="O82" s="188"/>
      <c r="P82" s="188"/>
      <c r="Q82" s="188"/>
      <c r="R82" s="188"/>
      <c r="S82" s="188"/>
      <c r="T82" s="188"/>
      <c r="U82" s="188"/>
    </row>
    <row r="83" spans="1:21" x14ac:dyDescent="0.25">
      <c r="A83" s="188"/>
      <c r="B83" s="188"/>
      <c r="C83" s="188"/>
      <c r="D83" s="188"/>
      <c r="E83" s="188"/>
      <c r="F83" s="188"/>
      <c r="G83" s="188"/>
      <c r="H83" s="188"/>
      <c r="I83" s="188"/>
      <c r="J83" s="188"/>
      <c r="K83" s="188"/>
      <c r="L83" s="188"/>
      <c r="M83" s="188"/>
      <c r="N83" s="188"/>
      <c r="O83" s="188"/>
      <c r="P83" s="188"/>
      <c r="Q83" s="188"/>
      <c r="R83" s="188"/>
      <c r="S83" s="188"/>
      <c r="T83" s="188"/>
      <c r="U83" s="188"/>
    </row>
    <row r="84" spans="1:21" x14ac:dyDescent="0.25">
      <c r="A84" s="188"/>
      <c r="B84" s="188"/>
      <c r="C84" s="188"/>
      <c r="D84" s="188"/>
      <c r="E84" s="188"/>
      <c r="F84" s="188"/>
      <c r="G84" s="188"/>
      <c r="H84" s="188"/>
      <c r="I84" s="188"/>
      <c r="J84" s="188"/>
      <c r="K84" s="188"/>
      <c r="L84" s="188"/>
      <c r="M84" s="188"/>
      <c r="N84" s="188"/>
      <c r="O84" s="188"/>
      <c r="P84" s="188"/>
      <c r="Q84" s="188"/>
      <c r="R84" s="188"/>
      <c r="S84" s="188"/>
      <c r="T84" s="188"/>
      <c r="U84" s="188"/>
    </row>
    <row r="85" spans="1:21" x14ac:dyDescent="0.25">
      <c r="A85" s="188"/>
      <c r="B85" s="188"/>
      <c r="C85" s="188"/>
      <c r="D85" s="188"/>
      <c r="E85" s="188"/>
      <c r="F85" s="188"/>
      <c r="G85" s="188"/>
      <c r="H85" s="188"/>
      <c r="I85" s="188"/>
      <c r="J85" s="188"/>
      <c r="K85" s="188"/>
      <c r="L85" s="188"/>
      <c r="M85" s="188"/>
      <c r="N85" s="188"/>
      <c r="O85" s="188"/>
      <c r="P85" s="188"/>
      <c r="Q85" s="188"/>
      <c r="R85" s="188"/>
      <c r="S85" s="188"/>
      <c r="T85" s="188"/>
      <c r="U85" s="188"/>
    </row>
    <row r="86" spans="1:21" x14ac:dyDescent="0.25">
      <c r="A86" s="188"/>
      <c r="B86" s="188"/>
      <c r="C86" s="188"/>
      <c r="D86" s="188"/>
      <c r="E86" s="188"/>
      <c r="F86" s="188"/>
      <c r="G86" s="188"/>
      <c r="H86" s="188"/>
      <c r="I86" s="188"/>
      <c r="J86" s="188"/>
      <c r="K86" s="188"/>
      <c r="L86" s="188"/>
      <c r="M86" s="188"/>
      <c r="N86" s="188"/>
      <c r="O86" s="188"/>
      <c r="P86" s="188"/>
      <c r="Q86" s="188"/>
      <c r="R86" s="188"/>
      <c r="S86" s="188"/>
      <c r="T86" s="188"/>
      <c r="U86" s="188"/>
    </row>
    <row r="87" spans="1:21" x14ac:dyDescent="0.25">
      <c r="A87" s="188"/>
      <c r="B87" s="188"/>
      <c r="C87" s="188"/>
      <c r="D87" s="188"/>
      <c r="E87" s="188"/>
      <c r="F87" s="188"/>
      <c r="G87" s="188"/>
      <c r="H87" s="188"/>
      <c r="I87" s="188"/>
      <c r="J87" s="188"/>
      <c r="K87" s="188"/>
      <c r="L87" s="188"/>
      <c r="M87" s="188"/>
      <c r="N87" s="188"/>
      <c r="O87" s="188"/>
      <c r="P87" s="188"/>
      <c r="Q87" s="188"/>
      <c r="R87" s="188"/>
      <c r="S87" s="188"/>
      <c r="T87" s="188"/>
      <c r="U87" s="188"/>
    </row>
    <row r="88" spans="1:21" x14ac:dyDescent="0.25">
      <c r="A88" s="188"/>
      <c r="B88" s="188"/>
      <c r="C88" s="188"/>
      <c r="D88" s="188"/>
      <c r="E88" s="188"/>
      <c r="F88" s="188"/>
      <c r="G88" s="188"/>
      <c r="H88" s="188"/>
      <c r="I88" s="188"/>
      <c r="J88" s="188"/>
      <c r="K88" s="188"/>
      <c r="L88" s="188"/>
      <c r="M88" s="188"/>
      <c r="N88" s="188"/>
      <c r="O88" s="188"/>
      <c r="P88" s="188"/>
      <c r="Q88" s="188"/>
      <c r="R88" s="188"/>
      <c r="S88" s="188"/>
      <c r="T88" s="188"/>
      <c r="U88" s="188"/>
    </row>
    <row r="89" spans="1:21" x14ac:dyDescent="0.25">
      <c r="A89" s="188"/>
      <c r="B89" s="188"/>
      <c r="C89" s="188"/>
      <c r="D89" s="188"/>
      <c r="E89" s="188"/>
      <c r="F89" s="188"/>
      <c r="G89" s="188"/>
      <c r="H89" s="188"/>
      <c r="I89" s="188"/>
      <c r="J89" s="188"/>
      <c r="K89" s="188"/>
      <c r="L89" s="188"/>
      <c r="M89" s="188"/>
      <c r="N89" s="188"/>
      <c r="O89" s="188"/>
      <c r="P89" s="188"/>
      <c r="Q89" s="188"/>
      <c r="R89" s="188"/>
      <c r="S89" s="188"/>
      <c r="T89" s="188"/>
      <c r="U89" s="188"/>
    </row>
    <row r="90" spans="1:21" x14ac:dyDescent="0.25">
      <c r="A90" s="188"/>
      <c r="B90" s="188"/>
      <c r="C90" s="188"/>
      <c r="D90" s="188"/>
      <c r="E90" s="188"/>
      <c r="F90" s="188"/>
      <c r="G90" s="188"/>
      <c r="H90" s="188"/>
      <c r="I90" s="188"/>
      <c r="J90" s="188"/>
      <c r="K90" s="188"/>
      <c r="L90" s="188"/>
      <c r="M90" s="188"/>
      <c r="N90" s="188"/>
      <c r="O90" s="188"/>
      <c r="P90" s="188"/>
      <c r="Q90" s="188"/>
      <c r="R90" s="188"/>
      <c r="S90" s="188"/>
      <c r="T90" s="188"/>
      <c r="U90" s="188"/>
    </row>
    <row r="91" spans="1:21" x14ac:dyDescent="0.25">
      <c r="A91" s="188"/>
      <c r="B91" s="188"/>
      <c r="C91" s="188"/>
      <c r="D91" s="188"/>
      <c r="E91" s="188"/>
      <c r="F91" s="188"/>
      <c r="G91" s="188"/>
      <c r="H91" s="188"/>
      <c r="I91" s="188"/>
      <c r="J91" s="188"/>
      <c r="K91" s="188"/>
      <c r="L91" s="188"/>
      <c r="M91" s="188"/>
      <c r="N91" s="188"/>
      <c r="O91" s="188"/>
      <c r="P91" s="188"/>
      <c r="Q91" s="188"/>
      <c r="R91" s="188"/>
      <c r="S91" s="188"/>
      <c r="T91" s="188"/>
      <c r="U91" s="188"/>
    </row>
    <row r="92" spans="1:21" x14ac:dyDescent="0.25">
      <c r="A92" s="188"/>
      <c r="B92" s="188"/>
      <c r="C92" s="188"/>
      <c r="D92" s="188"/>
      <c r="E92" s="188"/>
      <c r="F92" s="188"/>
      <c r="G92" s="188"/>
      <c r="H92" s="188"/>
      <c r="I92" s="188"/>
      <c r="J92" s="188"/>
      <c r="K92" s="188"/>
      <c r="L92" s="188"/>
      <c r="M92" s="188"/>
      <c r="N92" s="188"/>
      <c r="O92" s="188"/>
      <c r="P92" s="188"/>
      <c r="Q92" s="188"/>
      <c r="R92" s="188"/>
      <c r="S92" s="188"/>
      <c r="T92" s="188"/>
      <c r="U92" s="188"/>
    </row>
    <row r="93" spans="1:21" x14ac:dyDescent="0.25">
      <c r="A93" s="188"/>
      <c r="B93" s="188"/>
      <c r="C93" s="188"/>
      <c r="D93" s="188"/>
      <c r="E93" s="188"/>
      <c r="F93" s="188"/>
      <c r="G93" s="188"/>
      <c r="H93" s="188"/>
      <c r="I93" s="188"/>
      <c r="J93" s="188"/>
      <c r="K93" s="188"/>
      <c r="L93" s="188"/>
      <c r="M93" s="188"/>
      <c r="N93" s="188"/>
      <c r="O93" s="188"/>
      <c r="P93" s="188"/>
      <c r="Q93" s="188"/>
      <c r="R93" s="188"/>
      <c r="S93" s="188"/>
      <c r="T93" s="188"/>
      <c r="U93" s="188"/>
    </row>
    <row r="94" spans="1:21" x14ac:dyDescent="0.25">
      <c r="A94" s="188"/>
      <c r="B94" s="188"/>
      <c r="C94" s="188"/>
      <c r="D94" s="188"/>
      <c r="E94" s="188"/>
      <c r="F94" s="188"/>
      <c r="G94" s="188"/>
      <c r="H94" s="188"/>
      <c r="I94" s="188"/>
      <c r="J94" s="188"/>
      <c r="K94" s="188"/>
      <c r="L94" s="188"/>
      <c r="M94" s="188"/>
      <c r="N94" s="188"/>
      <c r="O94" s="188"/>
      <c r="P94" s="188"/>
      <c r="Q94" s="188"/>
      <c r="R94" s="188"/>
      <c r="S94" s="188"/>
      <c r="T94" s="188"/>
      <c r="U94" s="188"/>
    </row>
    <row r="95" spans="1:21" x14ac:dyDescent="0.25">
      <c r="A95" s="188"/>
      <c r="B95" s="188"/>
      <c r="C95" s="188"/>
      <c r="D95" s="188"/>
      <c r="E95" s="188"/>
      <c r="F95" s="188"/>
      <c r="G95" s="188"/>
      <c r="H95" s="188"/>
      <c r="I95" s="188"/>
      <c r="J95" s="188"/>
      <c r="K95" s="188"/>
      <c r="L95" s="188"/>
      <c r="M95" s="188"/>
      <c r="N95" s="188"/>
      <c r="O95" s="188"/>
      <c r="P95" s="188"/>
      <c r="Q95" s="188"/>
      <c r="R95" s="188"/>
      <c r="S95" s="188"/>
      <c r="T95" s="188"/>
      <c r="U95" s="188"/>
    </row>
    <row r="96" spans="1:21" x14ac:dyDescent="0.25">
      <c r="A96" s="188"/>
      <c r="B96" s="188"/>
      <c r="C96" s="188"/>
      <c r="D96" s="188"/>
      <c r="E96" s="188"/>
      <c r="F96" s="188"/>
      <c r="G96" s="188"/>
      <c r="H96" s="188"/>
      <c r="I96" s="188"/>
      <c r="J96" s="188"/>
      <c r="K96" s="188"/>
      <c r="L96" s="188"/>
      <c r="M96" s="188"/>
      <c r="N96" s="188"/>
      <c r="O96" s="188"/>
      <c r="P96" s="188"/>
      <c r="Q96" s="188"/>
      <c r="R96" s="188"/>
      <c r="S96" s="188"/>
      <c r="T96" s="188"/>
      <c r="U96" s="188"/>
    </row>
    <row r="97" spans="1:21" x14ac:dyDescent="0.25">
      <c r="A97" s="188"/>
      <c r="B97" s="188"/>
      <c r="C97" s="188"/>
      <c r="D97" s="188"/>
      <c r="E97" s="188"/>
      <c r="F97" s="188"/>
      <c r="G97" s="188"/>
      <c r="H97" s="188"/>
      <c r="I97" s="188"/>
      <c r="J97" s="188"/>
      <c r="K97" s="188"/>
      <c r="L97" s="188"/>
      <c r="M97" s="188"/>
      <c r="N97" s="188"/>
      <c r="O97" s="188"/>
      <c r="P97" s="188"/>
      <c r="Q97" s="188"/>
      <c r="R97" s="188"/>
      <c r="S97" s="188"/>
      <c r="T97" s="188"/>
      <c r="U97" s="188"/>
    </row>
    <row r="98" spans="1:21" x14ac:dyDescent="0.25">
      <c r="A98" s="188"/>
      <c r="B98" s="188"/>
      <c r="C98" s="188"/>
      <c r="D98" s="188"/>
      <c r="E98" s="188"/>
      <c r="F98" s="188"/>
      <c r="G98" s="188"/>
      <c r="H98" s="188"/>
      <c r="I98" s="188"/>
      <c r="J98" s="188"/>
      <c r="K98" s="188"/>
      <c r="L98" s="188"/>
      <c r="M98" s="188"/>
      <c r="N98" s="188"/>
      <c r="O98" s="188"/>
      <c r="P98" s="188"/>
      <c r="Q98" s="188"/>
      <c r="R98" s="188"/>
      <c r="S98" s="188"/>
      <c r="T98" s="188"/>
      <c r="U98" s="188"/>
    </row>
    <row r="99" spans="1:21" x14ac:dyDescent="0.25">
      <c r="A99" s="188"/>
      <c r="B99" s="188"/>
      <c r="C99" s="188"/>
      <c r="D99" s="188"/>
      <c r="E99" s="188"/>
      <c r="F99" s="188"/>
      <c r="G99" s="188"/>
      <c r="H99" s="188"/>
      <c r="I99" s="188"/>
      <c r="J99" s="188"/>
      <c r="K99" s="188"/>
      <c r="L99" s="188"/>
      <c r="M99" s="188"/>
      <c r="N99" s="188"/>
      <c r="O99" s="188"/>
      <c r="P99" s="188"/>
      <c r="Q99" s="188"/>
      <c r="R99" s="188"/>
      <c r="S99" s="188"/>
      <c r="T99" s="188"/>
      <c r="U99" s="188"/>
    </row>
    <row r="100" spans="1:21"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row>
    <row r="101" spans="1:21"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row>
    <row r="102" spans="1:21"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row>
    <row r="103" spans="1:21"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row>
    <row r="104" spans="1:21"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row>
    <row r="105" spans="1:21"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row>
    <row r="106" spans="1:21"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row>
    <row r="107" spans="1:21"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row>
    <row r="108" spans="1:21"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row>
    <row r="109" spans="1:21"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row>
    <row r="110" spans="1:21"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row>
    <row r="111" spans="1:21"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row>
    <row r="112" spans="1:21"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row>
    <row r="113" spans="1:21"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row>
    <row r="114" spans="1:21"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row>
    <row r="115" spans="1:21"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row>
    <row r="116" spans="1:21"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row>
    <row r="117" spans="1:21"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row>
    <row r="118" spans="1:21"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row>
    <row r="119" spans="1:21"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row>
    <row r="120" spans="1:21"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row>
    <row r="121" spans="1:21"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row>
    <row r="122" spans="1:21"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row>
    <row r="123" spans="1:21"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row>
    <row r="124" spans="1:21"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row>
    <row r="125" spans="1:21"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row>
    <row r="126" spans="1:21"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row>
    <row r="127" spans="1:21"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row>
    <row r="128" spans="1:21"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row>
    <row r="129" spans="1:21"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row>
    <row r="130" spans="1:21"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row>
    <row r="131" spans="1:21"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row>
    <row r="132" spans="1:21"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row>
    <row r="133" spans="1:21"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row>
    <row r="134" spans="1:21"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row>
    <row r="135" spans="1:21"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row>
    <row r="136" spans="1:21"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row>
    <row r="137" spans="1:21"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row>
    <row r="138" spans="1:21"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row>
    <row r="139" spans="1:21"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row>
    <row r="140" spans="1:21"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row>
    <row r="141" spans="1:21"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row>
    <row r="142" spans="1:21"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row>
    <row r="143" spans="1:21"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row>
    <row r="144" spans="1:21"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row>
    <row r="145" spans="1:21"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row>
    <row r="146" spans="1:21"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row>
    <row r="147" spans="1:21"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row>
    <row r="148" spans="1:21"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row>
    <row r="149" spans="1:21"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row>
    <row r="150" spans="1:21"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row>
    <row r="151" spans="1:21"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row>
    <row r="152" spans="1:21"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row>
    <row r="153" spans="1:21"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row>
    <row r="154" spans="1:21"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row>
    <row r="155" spans="1:21"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row>
    <row r="156" spans="1:21"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row>
    <row r="157" spans="1:21"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row>
    <row r="158" spans="1:21"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row>
    <row r="159" spans="1:21"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row>
    <row r="160" spans="1:21"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row>
    <row r="161" spans="1:21"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row>
    <row r="162" spans="1:21"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row>
    <row r="163" spans="1:21"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row>
    <row r="164" spans="1:21"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row>
    <row r="165" spans="1:21"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row>
    <row r="166" spans="1:21"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row>
    <row r="167" spans="1:21"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row>
    <row r="168" spans="1:21"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row>
    <row r="169" spans="1:21"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row>
    <row r="170" spans="1:21"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row>
    <row r="171" spans="1:21"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row>
    <row r="172" spans="1:21"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row>
    <row r="173" spans="1:21"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row>
    <row r="174" spans="1:21"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row>
    <row r="175" spans="1:21"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row>
    <row r="176" spans="1:21"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row>
    <row r="177" spans="1:21"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row>
    <row r="178" spans="1:21"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row>
    <row r="179" spans="1:21"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row>
    <row r="180" spans="1:21"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row>
    <row r="181" spans="1:21"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row>
    <row r="182" spans="1:21"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row>
    <row r="183" spans="1:21"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row>
    <row r="184" spans="1:21"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row>
    <row r="185" spans="1:21"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row>
    <row r="186" spans="1:21"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row>
    <row r="187" spans="1:21"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row>
    <row r="188" spans="1:21"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row>
    <row r="189" spans="1:21"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row>
    <row r="190" spans="1:21"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row>
    <row r="191" spans="1:21"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row>
    <row r="192" spans="1:21"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row>
    <row r="193" spans="1:21"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row>
    <row r="194" spans="1:21"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row>
    <row r="195" spans="1:21"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row>
    <row r="196" spans="1:21"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row>
    <row r="197" spans="1:21"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row>
    <row r="198" spans="1:21"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row>
    <row r="199" spans="1:21"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row>
    <row r="200" spans="1:21"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row>
    <row r="201" spans="1:21"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row>
    <row r="202" spans="1:21"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row>
    <row r="203" spans="1:21"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row>
    <row r="204" spans="1:21"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row>
    <row r="205" spans="1:21"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row>
    <row r="206" spans="1:21"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row>
    <row r="207" spans="1:21"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row>
    <row r="208" spans="1:21"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row>
    <row r="209" spans="1:21"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row>
    <row r="210" spans="1:21"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row>
    <row r="211" spans="1:21"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row>
    <row r="212" spans="1:21"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row>
    <row r="213" spans="1:21"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row>
    <row r="214" spans="1:21"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row>
    <row r="215" spans="1:21"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row>
    <row r="216" spans="1:21"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row>
    <row r="217" spans="1:21"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row>
    <row r="218" spans="1:21"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row>
    <row r="219" spans="1:21"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row>
    <row r="220" spans="1:21"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row>
    <row r="221" spans="1:21"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row>
    <row r="222" spans="1:21"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row>
    <row r="223" spans="1:21"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row>
    <row r="224" spans="1:21"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row>
    <row r="225" spans="1:21"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row>
    <row r="226" spans="1:21"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row>
    <row r="227" spans="1:21"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row>
    <row r="228" spans="1:21"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row>
    <row r="229" spans="1:21"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row>
    <row r="230" spans="1:21"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row>
    <row r="231" spans="1:21"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row>
    <row r="232" spans="1:21"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row>
    <row r="233" spans="1:21"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row>
    <row r="234" spans="1:21"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row>
    <row r="235" spans="1:21"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row>
    <row r="236" spans="1:21"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row>
    <row r="237" spans="1:21"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row>
    <row r="238" spans="1:21"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row>
    <row r="239" spans="1:21"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row>
    <row r="240" spans="1:21"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row>
    <row r="241" spans="1:21"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row>
    <row r="242" spans="1:21"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row>
    <row r="243" spans="1:21"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row>
    <row r="244" spans="1:21"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row>
    <row r="245" spans="1:21"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row>
    <row r="246" spans="1:21"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row>
    <row r="247" spans="1:21"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row>
    <row r="248" spans="1:21"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row>
    <row r="249" spans="1:21"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row>
    <row r="250" spans="1:21"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row>
    <row r="251" spans="1:21"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row>
    <row r="252" spans="1:21"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row>
    <row r="253" spans="1:21"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row>
    <row r="254" spans="1:21"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row>
    <row r="255" spans="1:21"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row>
    <row r="256" spans="1:21"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row>
    <row r="257" spans="1:21"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row>
    <row r="258" spans="1:21"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row>
    <row r="259" spans="1:21"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row>
    <row r="260" spans="1:21"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row>
    <row r="261" spans="1:21"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row>
    <row r="262" spans="1:21"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row>
    <row r="263" spans="1:21"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row>
    <row r="264" spans="1:21"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row>
    <row r="265" spans="1:21"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row>
    <row r="266" spans="1:21"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row>
    <row r="267" spans="1:21"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row>
    <row r="268" spans="1:21"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row>
    <row r="269" spans="1:21"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row>
    <row r="270" spans="1:21"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row>
    <row r="271" spans="1:21"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row>
    <row r="272" spans="1:21"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row>
    <row r="273" spans="1:21"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row>
    <row r="274" spans="1:21"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row>
    <row r="275" spans="1:21"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row>
    <row r="276" spans="1:21"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row>
    <row r="277" spans="1:21"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row>
    <row r="278" spans="1:21"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row>
    <row r="279" spans="1:21"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row>
    <row r="280" spans="1:21"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row>
    <row r="281" spans="1:21"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row>
    <row r="282" spans="1:21"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row>
    <row r="283" spans="1:21"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row>
    <row r="284" spans="1:21"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row>
    <row r="285" spans="1:21"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row>
    <row r="286" spans="1:21"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row>
    <row r="287" spans="1:21"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row>
    <row r="288" spans="1:21"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row>
    <row r="289" spans="1:21"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row>
    <row r="290" spans="1:21"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row>
    <row r="291" spans="1:21"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row>
    <row r="292" spans="1:21"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row>
    <row r="293" spans="1:21"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row>
    <row r="294" spans="1:21"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row>
    <row r="295" spans="1:21"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row>
    <row r="296" spans="1:21"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row>
    <row r="297" spans="1:21"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row>
    <row r="298" spans="1:21"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row>
    <row r="299" spans="1:21"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row>
    <row r="300" spans="1:21"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row>
    <row r="301" spans="1:21"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row>
    <row r="302" spans="1:21"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row>
    <row r="303" spans="1:21"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row>
    <row r="304" spans="1:21"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row>
    <row r="305" spans="1:21"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row>
    <row r="306" spans="1:21"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row>
    <row r="307" spans="1:21"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row>
    <row r="308" spans="1:21"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row>
    <row r="309" spans="1:21"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row>
    <row r="310" spans="1:21"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row>
    <row r="311" spans="1:21"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row>
    <row r="312" spans="1:21"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row>
    <row r="313" spans="1:21"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row>
    <row r="314" spans="1:21"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row>
    <row r="315" spans="1:21"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row>
    <row r="316" spans="1:21"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row>
    <row r="317" spans="1:21"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row>
    <row r="318" spans="1:21"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row>
    <row r="319" spans="1:21"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row>
    <row r="320" spans="1:21"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row>
    <row r="321" spans="1:21"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row>
    <row r="322" spans="1:21"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row>
    <row r="323" spans="1:21"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row>
    <row r="324" spans="1:21"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row>
    <row r="325" spans="1:21"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row>
    <row r="326" spans="1:21"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row>
    <row r="327" spans="1:21"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row>
    <row r="328" spans="1:21"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row>
    <row r="329" spans="1:21"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row>
    <row r="330" spans="1:21"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row>
    <row r="331" spans="1:21"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row>
    <row r="332" spans="1:21"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row>
    <row r="333" spans="1:21"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row>
    <row r="334" spans="1:21"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row>
    <row r="335" spans="1:21"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row>
    <row r="336" spans="1:21"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row>
    <row r="337" spans="1:21"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row>
    <row r="338" spans="1:21"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row>
    <row r="339" spans="1:21"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row>
    <row r="340" spans="1:21"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row>
    <row r="341" spans="1:21"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row>
    <row r="342" spans="1:21"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row>
    <row r="343" spans="1:21"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row>
    <row r="344" spans="1:21"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row>
    <row r="345" spans="1:21"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row>
    <row r="346" spans="1:21"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row>
    <row r="347" spans="1:21"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row>
    <row r="348" spans="1:21"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row>
    <row r="349" spans="1:21"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row>
    <row r="350" spans="1:21"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row>
    <row r="351" spans="1:21"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row>
    <row r="352" spans="1:21"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row>
    <row r="353" spans="1:21"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row>
    <row r="354" spans="1:21"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row>
    <row r="355" spans="1:21"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row>
    <row r="356" spans="1:21"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row>
    <row r="357" spans="1:21"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row>
    <row r="358" spans="1:21"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row>
    <row r="359" spans="1:21"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row>
    <row r="360" spans="1:21"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row>
    <row r="361" spans="1:21" x14ac:dyDescent="0.25">
      <c r="A361" s="188"/>
      <c r="B361" s="188"/>
      <c r="C361" s="188"/>
      <c r="D361" s="188"/>
      <c r="E361" s="188"/>
      <c r="F361" s="188"/>
      <c r="G361" s="188"/>
      <c r="H361" s="188"/>
      <c r="I361" s="188"/>
      <c r="J361" s="188"/>
      <c r="K361" s="188"/>
      <c r="L361" s="188"/>
      <c r="M361" s="188"/>
      <c r="N361" s="188"/>
      <c r="O361" s="188"/>
      <c r="P361" s="188"/>
      <c r="Q361" s="188"/>
      <c r="R361" s="188"/>
      <c r="S361" s="188"/>
      <c r="T361" s="188"/>
      <c r="U361" s="188"/>
    </row>
    <row r="362" spans="1:21" x14ac:dyDescent="0.25">
      <c r="A362" s="188"/>
      <c r="B362" s="188"/>
      <c r="C362" s="188"/>
      <c r="D362" s="188"/>
      <c r="E362" s="188"/>
      <c r="F362" s="188"/>
      <c r="G362" s="188"/>
      <c r="H362" s="188"/>
      <c r="I362" s="188"/>
      <c r="J362" s="188"/>
      <c r="K362" s="188"/>
      <c r="L362" s="188"/>
      <c r="M362" s="188"/>
      <c r="N362" s="188"/>
      <c r="O362" s="188"/>
      <c r="P362" s="188"/>
      <c r="Q362" s="188"/>
      <c r="R362" s="188"/>
      <c r="S362" s="188"/>
      <c r="T362" s="188"/>
      <c r="U362" s="188"/>
    </row>
    <row r="363" spans="1:21" x14ac:dyDescent="0.25">
      <c r="A363" s="188"/>
      <c r="B363" s="188"/>
      <c r="C363" s="188"/>
      <c r="D363" s="188"/>
      <c r="E363" s="188"/>
      <c r="F363" s="188"/>
      <c r="G363" s="188"/>
      <c r="H363" s="188"/>
      <c r="I363" s="188"/>
      <c r="J363" s="188"/>
      <c r="K363" s="188"/>
      <c r="L363" s="188"/>
      <c r="M363" s="188"/>
      <c r="N363" s="188"/>
      <c r="O363" s="188"/>
      <c r="P363" s="188"/>
      <c r="Q363" s="188"/>
      <c r="R363" s="188"/>
      <c r="S363" s="188"/>
      <c r="T363" s="188"/>
      <c r="U363" s="188"/>
    </row>
    <row r="364" spans="1:21" x14ac:dyDescent="0.25">
      <c r="A364" s="188"/>
      <c r="B364" s="188"/>
      <c r="C364" s="188"/>
      <c r="D364" s="188"/>
      <c r="E364" s="188"/>
      <c r="F364" s="188"/>
      <c r="G364" s="188"/>
      <c r="H364" s="188"/>
      <c r="I364" s="188"/>
      <c r="J364" s="188"/>
      <c r="K364" s="188"/>
      <c r="L364" s="188"/>
      <c r="M364" s="188"/>
      <c r="N364" s="188"/>
      <c r="O364" s="188"/>
      <c r="P364" s="188"/>
      <c r="Q364" s="188"/>
      <c r="R364" s="188"/>
      <c r="S364" s="188"/>
      <c r="T364" s="188"/>
      <c r="U364" s="188"/>
    </row>
    <row r="365" spans="1:21" x14ac:dyDescent="0.25">
      <c r="A365" s="188"/>
      <c r="B365" s="188"/>
      <c r="C365" s="188"/>
      <c r="D365" s="188"/>
      <c r="E365" s="188"/>
      <c r="F365" s="188"/>
      <c r="G365" s="188"/>
      <c r="H365" s="188"/>
      <c r="I365" s="188"/>
      <c r="J365" s="188"/>
      <c r="K365" s="188"/>
      <c r="L365" s="188"/>
      <c r="M365" s="188"/>
      <c r="N365" s="188"/>
      <c r="O365" s="188"/>
      <c r="P365" s="188"/>
      <c r="Q365" s="188"/>
      <c r="R365" s="188"/>
      <c r="S365" s="188"/>
      <c r="T365" s="188"/>
      <c r="U365" s="188"/>
    </row>
    <row r="366" spans="1:21" x14ac:dyDescent="0.25">
      <c r="A366" s="188"/>
      <c r="B366" s="188"/>
      <c r="C366" s="188"/>
      <c r="D366" s="188"/>
      <c r="E366" s="188"/>
      <c r="F366" s="188"/>
      <c r="G366" s="188"/>
      <c r="H366" s="188"/>
      <c r="I366" s="188"/>
      <c r="J366" s="188"/>
      <c r="K366" s="188"/>
      <c r="L366" s="188"/>
      <c r="M366" s="188"/>
      <c r="N366" s="188"/>
      <c r="O366" s="188"/>
      <c r="P366" s="188"/>
      <c r="Q366" s="188"/>
      <c r="R366" s="188"/>
      <c r="S366" s="188"/>
      <c r="T366" s="188"/>
      <c r="U366" s="188"/>
    </row>
    <row r="367" spans="1:21" x14ac:dyDescent="0.25">
      <c r="A367" s="188"/>
      <c r="B367" s="188"/>
      <c r="C367" s="188"/>
      <c r="D367" s="188"/>
      <c r="E367" s="188"/>
      <c r="F367" s="188"/>
      <c r="G367" s="188"/>
      <c r="H367" s="188"/>
      <c r="I367" s="188"/>
      <c r="J367" s="188"/>
      <c r="K367" s="188"/>
      <c r="L367" s="188"/>
      <c r="M367" s="188"/>
      <c r="N367" s="188"/>
      <c r="O367" s="188"/>
      <c r="P367" s="188"/>
      <c r="Q367" s="188"/>
      <c r="R367" s="188"/>
      <c r="S367" s="188"/>
      <c r="T367" s="188"/>
      <c r="U367" s="188"/>
    </row>
    <row r="368" spans="1:21" x14ac:dyDescent="0.25">
      <c r="A368" s="188"/>
      <c r="B368" s="188"/>
      <c r="C368" s="188"/>
      <c r="D368" s="188"/>
      <c r="E368" s="188"/>
      <c r="F368" s="188"/>
      <c r="G368" s="188"/>
      <c r="H368" s="188"/>
      <c r="I368" s="188"/>
      <c r="J368" s="188"/>
      <c r="K368" s="188"/>
      <c r="L368" s="188"/>
      <c r="M368" s="188"/>
      <c r="N368" s="188"/>
      <c r="O368" s="188"/>
      <c r="P368" s="188"/>
      <c r="Q368" s="188"/>
      <c r="R368" s="188"/>
      <c r="S368" s="188"/>
      <c r="T368" s="188"/>
      <c r="U368" s="188"/>
    </row>
    <row r="369" spans="1:21" x14ac:dyDescent="0.25">
      <c r="A369" s="188"/>
      <c r="B369" s="188"/>
      <c r="C369" s="188"/>
      <c r="D369" s="188"/>
      <c r="E369" s="188"/>
      <c r="F369" s="188"/>
      <c r="G369" s="188"/>
      <c r="H369" s="188"/>
      <c r="I369" s="188"/>
      <c r="J369" s="188"/>
      <c r="K369" s="188"/>
      <c r="L369" s="188"/>
      <c r="M369" s="188"/>
      <c r="N369" s="188"/>
      <c r="O369" s="188"/>
      <c r="P369" s="188"/>
      <c r="Q369" s="188"/>
      <c r="R369" s="188"/>
      <c r="S369" s="188"/>
      <c r="T369" s="188"/>
      <c r="U369" s="188"/>
    </row>
    <row r="370" spans="1:21" x14ac:dyDescent="0.25">
      <c r="A370" s="188"/>
      <c r="B370" s="188"/>
      <c r="C370" s="188"/>
      <c r="D370" s="188"/>
      <c r="E370" s="188"/>
      <c r="F370" s="188"/>
      <c r="G370" s="188"/>
      <c r="H370" s="188"/>
      <c r="I370" s="188"/>
      <c r="J370" s="188"/>
      <c r="K370" s="188"/>
      <c r="L370" s="188"/>
      <c r="M370" s="188"/>
      <c r="N370" s="188"/>
      <c r="O370" s="188"/>
      <c r="P370" s="188"/>
      <c r="Q370" s="188"/>
      <c r="R370" s="188"/>
      <c r="S370" s="188"/>
      <c r="T370" s="188"/>
      <c r="U370" s="188"/>
    </row>
    <row r="371" spans="1:21" x14ac:dyDescent="0.25">
      <c r="A371" s="188"/>
      <c r="B371" s="188"/>
      <c r="C371" s="188"/>
      <c r="D371" s="188"/>
      <c r="E371" s="188"/>
      <c r="F371" s="188"/>
      <c r="G371" s="188"/>
      <c r="H371" s="188"/>
      <c r="I371" s="188"/>
      <c r="J371" s="188"/>
      <c r="K371" s="188"/>
      <c r="L371" s="188"/>
      <c r="M371" s="188"/>
      <c r="N371" s="188"/>
      <c r="O371" s="188"/>
      <c r="P371" s="188"/>
      <c r="Q371" s="188"/>
      <c r="R371" s="188"/>
      <c r="S371" s="188"/>
      <c r="T371" s="188"/>
      <c r="U371" s="188"/>
    </row>
    <row r="372" spans="1:21" x14ac:dyDescent="0.25">
      <c r="A372" s="188"/>
      <c r="B372" s="188"/>
      <c r="C372" s="188"/>
      <c r="D372" s="188"/>
      <c r="E372" s="188"/>
      <c r="F372" s="188"/>
      <c r="G372" s="188"/>
      <c r="H372" s="188"/>
      <c r="I372" s="188"/>
      <c r="J372" s="188"/>
      <c r="K372" s="188"/>
      <c r="L372" s="188"/>
      <c r="M372" s="188"/>
      <c r="N372" s="188"/>
      <c r="O372" s="188"/>
      <c r="P372" s="188"/>
      <c r="Q372" s="188"/>
      <c r="R372" s="188"/>
      <c r="S372" s="188"/>
      <c r="T372" s="188"/>
      <c r="U372" s="188"/>
    </row>
    <row r="373" spans="1:21" x14ac:dyDescent="0.25">
      <c r="A373" s="188"/>
      <c r="B373" s="188"/>
      <c r="C373" s="188"/>
      <c r="D373" s="188"/>
      <c r="E373" s="188"/>
      <c r="F373" s="188"/>
      <c r="G373" s="188"/>
      <c r="H373" s="188"/>
      <c r="I373" s="188"/>
      <c r="J373" s="188"/>
      <c r="K373" s="188"/>
      <c r="L373" s="188"/>
      <c r="M373" s="188"/>
      <c r="N373" s="188"/>
      <c r="O373" s="188"/>
      <c r="P373" s="188"/>
      <c r="Q373" s="188"/>
      <c r="R373" s="188"/>
      <c r="S373" s="188"/>
      <c r="T373" s="188"/>
      <c r="U373" s="188"/>
    </row>
    <row r="374" spans="1:21" x14ac:dyDescent="0.25">
      <c r="A374" s="188"/>
      <c r="B374" s="188"/>
      <c r="C374" s="188"/>
      <c r="D374" s="188"/>
      <c r="E374" s="188"/>
      <c r="F374" s="188"/>
      <c r="G374" s="188"/>
      <c r="H374" s="188"/>
      <c r="I374" s="188"/>
      <c r="J374" s="188"/>
      <c r="K374" s="188"/>
      <c r="L374" s="188"/>
      <c r="M374" s="188"/>
      <c r="N374" s="188"/>
      <c r="O374" s="188"/>
      <c r="P374" s="188"/>
      <c r="Q374" s="188"/>
      <c r="R374" s="188"/>
      <c r="S374" s="188"/>
      <c r="T374" s="188"/>
      <c r="U374" s="188"/>
    </row>
    <row r="375" spans="1:21" x14ac:dyDescent="0.25">
      <c r="A375" s="188"/>
      <c r="B375" s="188"/>
      <c r="C375" s="188"/>
      <c r="D375" s="188"/>
      <c r="E375" s="188"/>
      <c r="F375" s="188"/>
      <c r="G375" s="188"/>
      <c r="H375" s="188"/>
      <c r="I375" s="188"/>
      <c r="J375" s="188"/>
      <c r="K375" s="188"/>
      <c r="L375" s="188"/>
      <c r="M375" s="188"/>
      <c r="N375" s="188"/>
      <c r="O375" s="188"/>
      <c r="P375" s="188"/>
      <c r="Q375" s="188"/>
      <c r="R375" s="188"/>
      <c r="S375" s="188"/>
      <c r="T375" s="188"/>
      <c r="U375" s="188"/>
    </row>
    <row r="376" spans="1:21" x14ac:dyDescent="0.25">
      <c r="A376" s="188"/>
      <c r="B376" s="188"/>
      <c r="C376" s="188"/>
      <c r="D376" s="188"/>
      <c r="E376" s="188"/>
      <c r="F376" s="188"/>
      <c r="G376" s="188"/>
      <c r="H376" s="188"/>
      <c r="I376" s="188"/>
      <c r="J376" s="188"/>
      <c r="K376" s="188"/>
      <c r="L376" s="188"/>
      <c r="M376" s="188"/>
      <c r="N376" s="188"/>
      <c r="O376" s="188"/>
      <c r="P376" s="188"/>
      <c r="Q376" s="188"/>
      <c r="R376" s="188"/>
      <c r="S376" s="188"/>
      <c r="T376" s="188"/>
      <c r="U376" s="188"/>
    </row>
    <row r="377" spans="1:21" x14ac:dyDescent="0.25">
      <c r="A377" s="188"/>
      <c r="B377" s="188"/>
      <c r="C377" s="188"/>
      <c r="D377" s="188"/>
      <c r="E377" s="188"/>
      <c r="F377" s="188"/>
      <c r="G377" s="188"/>
      <c r="H377" s="188"/>
      <c r="I377" s="188"/>
      <c r="J377" s="188"/>
      <c r="K377" s="188"/>
      <c r="L377" s="188"/>
      <c r="M377" s="188"/>
      <c r="N377" s="188"/>
      <c r="O377" s="188"/>
      <c r="P377" s="188"/>
      <c r="Q377" s="188"/>
      <c r="R377" s="188"/>
      <c r="S377" s="188"/>
      <c r="T377" s="188"/>
      <c r="U377" s="188"/>
    </row>
    <row r="378" spans="1:21" x14ac:dyDescent="0.25">
      <c r="A378" s="188"/>
      <c r="B378" s="188"/>
      <c r="C378" s="188"/>
      <c r="D378" s="188"/>
      <c r="E378" s="188"/>
      <c r="F378" s="188"/>
      <c r="G378" s="188"/>
      <c r="H378" s="188"/>
      <c r="I378" s="188"/>
      <c r="J378" s="188"/>
      <c r="K378" s="188"/>
      <c r="L378" s="188"/>
      <c r="M378" s="188"/>
      <c r="N378" s="188"/>
      <c r="O378" s="188"/>
      <c r="P378" s="188"/>
      <c r="Q378" s="188"/>
      <c r="R378" s="188"/>
      <c r="S378" s="188"/>
      <c r="T378" s="188"/>
      <c r="U378" s="188"/>
    </row>
    <row r="379" spans="1:21" x14ac:dyDescent="0.25">
      <c r="A379" s="188"/>
      <c r="B379" s="188"/>
      <c r="C379" s="188"/>
      <c r="D379" s="188"/>
      <c r="E379" s="188"/>
      <c r="F379" s="188"/>
      <c r="G379" s="188"/>
      <c r="H379" s="188"/>
      <c r="I379" s="188"/>
      <c r="J379" s="188"/>
      <c r="K379" s="188"/>
      <c r="L379" s="188"/>
      <c r="M379" s="188"/>
      <c r="N379" s="188"/>
      <c r="O379" s="188"/>
      <c r="P379" s="188"/>
      <c r="Q379" s="188"/>
      <c r="R379" s="188"/>
      <c r="S379" s="188"/>
      <c r="T379" s="188"/>
      <c r="U379" s="188"/>
    </row>
    <row r="380" spans="1:21" x14ac:dyDescent="0.25">
      <c r="A380" s="188"/>
      <c r="B380" s="188"/>
      <c r="C380" s="188"/>
      <c r="D380" s="188"/>
      <c r="E380" s="188"/>
      <c r="F380" s="188"/>
      <c r="G380" s="188"/>
      <c r="H380" s="188"/>
      <c r="I380" s="188"/>
      <c r="J380" s="188"/>
      <c r="K380" s="188"/>
      <c r="L380" s="188"/>
      <c r="M380" s="188"/>
      <c r="N380" s="188"/>
      <c r="O380" s="188"/>
      <c r="P380" s="188"/>
      <c r="Q380" s="188"/>
      <c r="R380" s="188"/>
      <c r="S380" s="188"/>
      <c r="T380" s="188"/>
      <c r="U380" s="188"/>
    </row>
    <row r="381" spans="1:21" x14ac:dyDescent="0.25">
      <c r="A381" s="188"/>
      <c r="B381" s="188"/>
      <c r="C381" s="188"/>
      <c r="D381" s="188"/>
      <c r="E381" s="188"/>
      <c r="F381" s="188"/>
      <c r="G381" s="188"/>
      <c r="H381" s="188"/>
      <c r="I381" s="188"/>
      <c r="J381" s="188"/>
      <c r="K381" s="188"/>
      <c r="L381" s="188"/>
      <c r="M381" s="188"/>
      <c r="N381" s="188"/>
      <c r="O381" s="188"/>
      <c r="P381" s="188"/>
      <c r="Q381" s="188"/>
      <c r="R381" s="188"/>
      <c r="S381" s="188"/>
      <c r="T381" s="188"/>
      <c r="U381" s="188"/>
    </row>
    <row r="382" spans="1:21" x14ac:dyDescent="0.25">
      <c r="A382" s="188"/>
      <c r="B382" s="188"/>
      <c r="C382" s="188"/>
      <c r="D382" s="188"/>
      <c r="E382" s="188"/>
      <c r="F382" s="188"/>
      <c r="G382" s="188"/>
      <c r="H382" s="188"/>
      <c r="I382" s="188"/>
      <c r="J382" s="188"/>
      <c r="K382" s="188"/>
      <c r="L382" s="188"/>
      <c r="M382" s="188"/>
      <c r="N382" s="188"/>
      <c r="O382" s="188"/>
      <c r="P382" s="188"/>
      <c r="Q382" s="188"/>
      <c r="R382" s="188"/>
      <c r="S382" s="188"/>
      <c r="T382" s="188"/>
      <c r="U382" s="1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29" zoomScale="80" zoomScaleNormal="80" zoomScaleSheetLayoutView="80" workbookViewId="0">
      <selection activeCell="A5" sqref="A5:B5"/>
    </sheetView>
  </sheetViews>
  <sheetFormatPr defaultColWidth="9.140625" defaultRowHeight="15" x14ac:dyDescent="0.25"/>
  <cols>
    <col min="1" max="1" width="17.7109375" style="190" customWidth="1"/>
    <col min="2" max="2" width="30.140625" style="190" customWidth="1"/>
    <col min="3" max="3" width="12.28515625" style="190" customWidth="1"/>
    <col min="4" max="5" width="15" style="190" customWidth="1"/>
    <col min="6" max="7" width="13.28515625" style="190" customWidth="1"/>
    <col min="8" max="8" width="12.28515625" style="190" customWidth="1"/>
    <col min="9" max="9" width="17.85546875" style="190" customWidth="1"/>
    <col min="10" max="10" width="16.7109375" style="190" customWidth="1"/>
    <col min="11" max="11" width="24.5703125" style="190" customWidth="1"/>
    <col min="12" max="12" width="30.85546875" style="190" customWidth="1"/>
    <col min="13" max="13" width="27.140625" style="190" customWidth="1"/>
    <col min="14" max="14" width="32.42578125" style="190" customWidth="1"/>
    <col min="15" max="15" width="13.28515625" style="190" customWidth="1"/>
    <col min="16" max="16" width="8.7109375" style="190" customWidth="1"/>
    <col min="17" max="17" width="12.7109375" style="190" customWidth="1"/>
    <col min="18" max="18" width="9.140625" style="190"/>
    <col min="19" max="19" width="17" style="190" customWidth="1"/>
    <col min="20" max="21" width="12" style="190" customWidth="1"/>
    <col min="22" max="22" width="11" style="190" customWidth="1"/>
    <col min="23" max="25" width="17.7109375" style="190" customWidth="1"/>
    <col min="26" max="26" width="46.5703125" style="190" customWidth="1"/>
    <col min="27" max="28" width="12.28515625" style="190" customWidth="1"/>
    <col min="29" max="16384" width="9.140625" style="190"/>
  </cols>
  <sheetData>
    <row r="1" spans="1:28" ht="18.75" x14ac:dyDescent="0.25">
      <c r="Z1" s="89" t="s">
        <v>66</v>
      </c>
    </row>
    <row r="2" spans="1:28" ht="18.75" x14ac:dyDescent="0.3">
      <c r="Z2" s="90" t="s">
        <v>8</v>
      </c>
    </row>
    <row r="3" spans="1:28" ht="18.75" x14ac:dyDescent="0.3">
      <c r="Z3" s="90" t="s">
        <v>65</v>
      </c>
    </row>
    <row r="4" spans="1:28" ht="18.75" customHeight="1" x14ac:dyDescent="0.25">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7</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22"/>
      <c r="AB6" s="122"/>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22"/>
      <c r="AB7" s="122"/>
    </row>
    <row r="8" spans="1:28" x14ac:dyDescent="0.25">
      <c r="A8" s="253" t="str">
        <f>'1. паспорт местоположение'!A9</f>
        <v>Акционерное общество "Россети Янтарь"</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23"/>
      <c r="AB8" s="123"/>
    </row>
    <row r="9" spans="1:28" ht="15.75" x14ac:dyDescent="0.25">
      <c r="A9" s="247" t="s">
        <v>6</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24"/>
      <c r="AB9" s="124"/>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22"/>
      <c r="AB10" s="122"/>
    </row>
    <row r="11" spans="1:28" x14ac:dyDescent="0.25">
      <c r="A11" s="253" t="str">
        <f>'1. паспорт местоположение'!A12:C12</f>
        <v>M_92-26-23</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23"/>
      <c r="AB11" s="123"/>
    </row>
    <row r="12" spans="1:28" ht="15.75" x14ac:dyDescent="0.25">
      <c r="A12" s="247" t="s">
        <v>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24"/>
      <c r="AB12" s="124"/>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25"/>
      <c r="AB13" s="125"/>
    </row>
    <row r="14" spans="1:28" x14ac:dyDescent="0.25">
      <c r="A14"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23"/>
      <c r="AB14" s="123"/>
    </row>
    <row r="15" spans="1:28" ht="15.75" x14ac:dyDescent="0.25">
      <c r="A15" s="247" t="s">
        <v>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24"/>
      <c r="AB15" s="124"/>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91"/>
      <c r="AB16" s="191"/>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91"/>
      <c r="AB17" s="191"/>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91"/>
      <c r="AB18" s="191"/>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91"/>
      <c r="AB19" s="191"/>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91"/>
      <c r="AB20" s="191"/>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91"/>
      <c r="AB21" s="191"/>
    </row>
    <row r="22" spans="1:28" x14ac:dyDescent="0.25">
      <c r="A22" s="278" t="s">
        <v>473</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92"/>
      <c r="AB22" s="192"/>
    </row>
    <row r="23" spans="1:28" ht="32.25" customHeight="1" x14ac:dyDescent="0.25">
      <c r="A23" s="280" t="s">
        <v>329</v>
      </c>
      <c r="B23" s="281"/>
      <c r="C23" s="281"/>
      <c r="D23" s="281"/>
      <c r="E23" s="281"/>
      <c r="F23" s="281"/>
      <c r="G23" s="281"/>
      <c r="H23" s="281"/>
      <c r="I23" s="281"/>
      <c r="J23" s="281"/>
      <c r="K23" s="281"/>
      <c r="L23" s="282"/>
      <c r="M23" s="279" t="s">
        <v>330</v>
      </c>
      <c r="N23" s="279"/>
      <c r="O23" s="279"/>
      <c r="P23" s="279"/>
      <c r="Q23" s="279"/>
      <c r="R23" s="279"/>
      <c r="S23" s="279"/>
      <c r="T23" s="279"/>
      <c r="U23" s="279"/>
      <c r="V23" s="279"/>
      <c r="W23" s="279"/>
      <c r="X23" s="279"/>
      <c r="Y23" s="279"/>
      <c r="Z23" s="279"/>
    </row>
    <row r="24" spans="1:28" ht="151.5" customHeight="1" x14ac:dyDescent="0.25">
      <c r="A24" s="193" t="s">
        <v>227</v>
      </c>
      <c r="B24" s="194" t="s">
        <v>247</v>
      </c>
      <c r="C24" s="193" t="s">
        <v>326</v>
      </c>
      <c r="D24" s="193" t="s">
        <v>228</v>
      </c>
      <c r="E24" s="193" t="s">
        <v>327</v>
      </c>
      <c r="F24" s="193" t="s">
        <v>509</v>
      </c>
      <c r="G24" s="193" t="s">
        <v>510</v>
      </c>
      <c r="H24" s="193" t="s">
        <v>229</v>
      </c>
      <c r="I24" s="193" t="s">
        <v>511</v>
      </c>
      <c r="J24" s="193" t="s">
        <v>252</v>
      </c>
      <c r="K24" s="194" t="s">
        <v>246</v>
      </c>
      <c r="L24" s="194" t="s">
        <v>230</v>
      </c>
      <c r="M24" s="195" t="s">
        <v>259</v>
      </c>
      <c r="N24" s="194" t="s">
        <v>512</v>
      </c>
      <c r="O24" s="193" t="s">
        <v>513</v>
      </c>
      <c r="P24" s="193" t="s">
        <v>514</v>
      </c>
      <c r="Q24" s="193" t="s">
        <v>515</v>
      </c>
      <c r="R24" s="193" t="s">
        <v>229</v>
      </c>
      <c r="S24" s="193" t="s">
        <v>516</v>
      </c>
      <c r="T24" s="193" t="s">
        <v>517</v>
      </c>
      <c r="U24" s="193" t="s">
        <v>518</v>
      </c>
      <c r="V24" s="193" t="s">
        <v>515</v>
      </c>
      <c r="W24" s="196" t="s">
        <v>519</v>
      </c>
      <c r="X24" s="196" t="s">
        <v>520</v>
      </c>
      <c r="Y24" s="196" t="s">
        <v>521</v>
      </c>
      <c r="Z24" s="197" t="s">
        <v>264</v>
      </c>
    </row>
    <row r="25" spans="1:28" ht="16.5" customHeight="1" x14ac:dyDescent="0.25">
      <c r="A25" s="193">
        <v>1</v>
      </c>
      <c r="B25" s="194">
        <v>2</v>
      </c>
      <c r="C25" s="193">
        <v>3</v>
      </c>
      <c r="D25" s="194">
        <v>4</v>
      </c>
      <c r="E25" s="193">
        <v>5</v>
      </c>
      <c r="F25" s="194">
        <v>6</v>
      </c>
      <c r="G25" s="193">
        <v>7</v>
      </c>
      <c r="H25" s="194">
        <v>8</v>
      </c>
      <c r="I25" s="193">
        <v>9</v>
      </c>
      <c r="J25" s="194">
        <v>10</v>
      </c>
      <c r="K25" s="193">
        <v>11</v>
      </c>
      <c r="L25" s="194">
        <v>12</v>
      </c>
      <c r="M25" s="193">
        <v>13</v>
      </c>
      <c r="N25" s="194">
        <v>14</v>
      </c>
      <c r="O25" s="193">
        <v>15</v>
      </c>
      <c r="P25" s="194">
        <v>16</v>
      </c>
      <c r="Q25" s="193">
        <v>17</v>
      </c>
      <c r="R25" s="194">
        <v>18</v>
      </c>
      <c r="S25" s="193">
        <v>19</v>
      </c>
      <c r="T25" s="194">
        <v>20</v>
      </c>
      <c r="U25" s="193">
        <v>21</v>
      </c>
      <c r="V25" s="194">
        <v>22</v>
      </c>
      <c r="W25" s="193">
        <v>23</v>
      </c>
      <c r="X25" s="194">
        <v>24</v>
      </c>
      <c r="Y25" s="193">
        <v>25</v>
      </c>
      <c r="Z25" s="194">
        <v>26</v>
      </c>
    </row>
    <row r="26" spans="1:28" ht="45.75" customHeight="1" x14ac:dyDescent="0.25">
      <c r="A26" s="136" t="s">
        <v>324</v>
      </c>
      <c r="B26" s="136"/>
      <c r="C26" s="198" t="s">
        <v>522</v>
      </c>
      <c r="D26" s="198" t="s">
        <v>523</v>
      </c>
      <c r="E26" s="198" t="s">
        <v>524</v>
      </c>
      <c r="F26" s="198" t="s">
        <v>525</v>
      </c>
      <c r="G26" s="198" t="s">
        <v>526</v>
      </c>
      <c r="H26" s="198" t="s">
        <v>229</v>
      </c>
      <c r="I26" s="198" t="s">
        <v>527</v>
      </c>
      <c r="J26" s="198" t="s">
        <v>528</v>
      </c>
      <c r="K26" s="199"/>
      <c r="L26" s="198" t="s">
        <v>244</v>
      </c>
      <c r="M26" s="200" t="s">
        <v>257</v>
      </c>
      <c r="N26" s="199"/>
      <c r="O26" s="199"/>
      <c r="P26" s="199"/>
      <c r="Q26" s="199"/>
      <c r="R26" s="199"/>
      <c r="S26" s="199"/>
      <c r="T26" s="199"/>
      <c r="U26" s="199"/>
      <c r="V26" s="199"/>
      <c r="W26" s="199"/>
      <c r="X26" s="199"/>
      <c r="Y26" s="199"/>
      <c r="Z26" s="201" t="s">
        <v>265</v>
      </c>
    </row>
    <row r="27" spans="1:28" x14ac:dyDescent="0.25">
      <c r="A27" s="199" t="s">
        <v>231</v>
      </c>
      <c r="B27" s="199" t="s">
        <v>248</v>
      </c>
      <c r="C27" s="199" t="s">
        <v>232</v>
      </c>
      <c r="D27" s="199" t="s">
        <v>233</v>
      </c>
      <c r="E27" s="199" t="s">
        <v>260</v>
      </c>
      <c r="F27" s="198" t="s">
        <v>529</v>
      </c>
      <c r="G27" s="198" t="s">
        <v>530</v>
      </c>
      <c r="H27" s="199" t="s">
        <v>229</v>
      </c>
      <c r="I27" s="198" t="s">
        <v>531</v>
      </c>
      <c r="J27" s="198" t="s">
        <v>532</v>
      </c>
      <c r="K27" s="198" t="s">
        <v>240</v>
      </c>
      <c r="L27" s="199"/>
      <c r="M27" s="198" t="s">
        <v>258</v>
      </c>
      <c r="N27" s="199"/>
      <c r="O27" s="199"/>
      <c r="P27" s="199"/>
      <c r="Q27" s="199"/>
      <c r="R27" s="199"/>
      <c r="S27" s="199"/>
      <c r="T27" s="199"/>
      <c r="U27" s="199"/>
      <c r="V27" s="199"/>
      <c r="W27" s="199"/>
      <c r="X27" s="199"/>
      <c r="Y27" s="199"/>
      <c r="Z27" s="199" t="s">
        <v>500</v>
      </c>
    </row>
    <row r="28" spans="1:28" x14ac:dyDescent="0.25">
      <c r="A28" s="199" t="s">
        <v>231</v>
      </c>
      <c r="B28" s="199" t="s">
        <v>249</v>
      </c>
      <c r="C28" s="199" t="s">
        <v>234</v>
      </c>
      <c r="D28" s="199" t="s">
        <v>235</v>
      </c>
      <c r="E28" s="199" t="s">
        <v>261</v>
      </c>
      <c r="F28" s="198" t="s">
        <v>533</v>
      </c>
      <c r="G28" s="198" t="s">
        <v>534</v>
      </c>
      <c r="H28" s="199" t="s">
        <v>229</v>
      </c>
      <c r="I28" s="198" t="s">
        <v>253</v>
      </c>
      <c r="J28" s="198" t="s">
        <v>535</v>
      </c>
      <c r="K28" s="198" t="s">
        <v>241</v>
      </c>
      <c r="L28" s="202"/>
      <c r="M28" s="198" t="s">
        <v>0</v>
      </c>
      <c r="N28" s="198"/>
      <c r="O28" s="198"/>
      <c r="P28" s="198"/>
      <c r="Q28" s="198"/>
      <c r="R28" s="198"/>
      <c r="S28" s="198"/>
      <c r="T28" s="198"/>
      <c r="U28" s="198"/>
      <c r="V28" s="198"/>
      <c r="W28" s="198"/>
      <c r="X28" s="198"/>
      <c r="Y28" s="198"/>
      <c r="Z28" s="199" t="s">
        <v>500</v>
      </c>
    </row>
    <row r="29" spans="1:28" x14ac:dyDescent="0.25">
      <c r="A29" s="199" t="s">
        <v>231</v>
      </c>
      <c r="B29" s="199" t="s">
        <v>250</v>
      </c>
      <c r="C29" s="199" t="s">
        <v>236</v>
      </c>
      <c r="D29" s="199" t="s">
        <v>237</v>
      </c>
      <c r="E29" s="199" t="s">
        <v>262</v>
      </c>
      <c r="F29" s="198" t="s">
        <v>536</v>
      </c>
      <c r="G29" s="198" t="s">
        <v>537</v>
      </c>
      <c r="H29" s="199" t="s">
        <v>229</v>
      </c>
      <c r="I29" s="198" t="s">
        <v>254</v>
      </c>
      <c r="J29" s="198" t="s">
        <v>538</v>
      </c>
      <c r="K29" s="198" t="s">
        <v>242</v>
      </c>
      <c r="L29" s="202"/>
      <c r="M29" s="199"/>
      <c r="N29" s="199"/>
      <c r="O29" s="199"/>
      <c r="P29" s="199"/>
      <c r="Q29" s="199"/>
      <c r="R29" s="199"/>
      <c r="S29" s="199"/>
      <c r="T29" s="199"/>
      <c r="U29" s="199"/>
      <c r="V29" s="199"/>
      <c r="W29" s="199"/>
      <c r="X29" s="199"/>
      <c r="Y29" s="199"/>
      <c r="Z29" s="199" t="s">
        <v>500</v>
      </c>
    </row>
    <row r="30" spans="1:28" x14ac:dyDescent="0.25">
      <c r="A30" s="199" t="s">
        <v>231</v>
      </c>
      <c r="B30" s="199" t="s">
        <v>251</v>
      </c>
      <c r="C30" s="199" t="s">
        <v>238</v>
      </c>
      <c r="D30" s="199" t="s">
        <v>239</v>
      </c>
      <c r="E30" s="199" t="s">
        <v>263</v>
      </c>
      <c r="F30" s="198" t="s">
        <v>539</v>
      </c>
      <c r="G30" s="198" t="s">
        <v>540</v>
      </c>
      <c r="H30" s="199" t="s">
        <v>229</v>
      </c>
      <c r="I30" s="198" t="s">
        <v>255</v>
      </c>
      <c r="J30" s="198" t="s">
        <v>541</v>
      </c>
      <c r="K30" s="198" t="s">
        <v>243</v>
      </c>
      <c r="L30" s="202"/>
      <c r="M30" s="199"/>
      <c r="N30" s="199"/>
      <c r="O30" s="199"/>
      <c r="P30" s="199"/>
      <c r="Q30" s="199"/>
      <c r="R30" s="199"/>
      <c r="S30" s="199"/>
      <c r="T30" s="199"/>
      <c r="U30" s="199"/>
      <c r="V30" s="199"/>
      <c r="W30" s="199"/>
      <c r="X30" s="199"/>
      <c r="Y30" s="199"/>
      <c r="Z30" s="199" t="s">
        <v>500</v>
      </c>
    </row>
    <row r="31" spans="1:28" x14ac:dyDescent="0.25">
      <c r="A31" s="199" t="s">
        <v>0</v>
      </c>
      <c r="B31" s="199" t="s">
        <v>0</v>
      </c>
      <c r="C31" s="199" t="s">
        <v>0</v>
      </c>
      <c r="D31" s="199" t="s">
        <v>0</v>
      </c>
      <c r="E31" s="199" t="s">
        <v>0</v>
      </c>
      <c r="F31" s="199" t="s">
        <v>0</v>
      </c>
      <c r="G31" s="199" t="s">
        <v>0</v>
      </c>
      <c r="H31" s="199" t="s">
        <v>0</v>
      </c>
      <c r="I31" s="199" t="s">
        <v>0</v>
      </c>
      <c r="J31" s="199" t="s">
        <v>0</v>
      </c>
      <c r="K31" s="199" t="s">
        <v>0</v>
      </c>
      <c r="L31" s="202"/>
      <c r="M31" s="199"/>
      <c r="N31" s="199"/>
      <c r="O31" s="199"/>
      <c r="P31" s="199"/>
      <c r="Q31" s="199"/>
      <c r="R31" s="199"/>
      <c r="S31" s="199"/>
      <c r="T31" s="199"/>
      <c r="U31" s="199"/>
      <c r="V31" s="199"/>
      <c r="W31" s="199"/>
      <c r="X31" s="199"/>
      <c r="Y31" s="199"/>
      <c r="Z31" s="199" t="s">
        <v>500</v>
      </c>
    </row>
    <row r="32" spans="1:28" ht="30" x14ac:dyDescent="0.25">
      <c r="A32" s="136" t="s">
        <v>325</v>
      </c>
      <c r="B32" s="136"/>
      <c r="C32" s="198" t="s">
        <v>542</v>
      </c>
      <c r="D32" s="198" t="s">
        <v>543</v>
      </c>
      <c r="E32" s="198" t="s">
        <v>544</v>
      </c>
      <c r="F32" s="198" t="s">
        <v>545</v>
      </c>
      <c r="G32" s="198" t="s">
        <v>546</v>
      </c>
      <c r="H32" s="198" t="s">
        <v>229</v>
      </c>
      <c r="I32" s="198" t="s">
        <v>547</v>
      </c>
      <c r="J32" s="198" t="s">
        <v>548</v>
      </c>
      <c r="K32" s="199"/>
      <c r="L32" s="199"/>
      <c r="M32" s="199"/>
      <c r="N32" s="199"/>
      <c r="O32" s="199"/>
      <c r="P32" s="199"/>
      <c r="Q32" s="199"/>
      <c r="R32" s="199"/>
      <c r="S32" s="199"/>
      <c r="T32" s="199"/>
      <c r="U32" s="199"/>
      <c r="V32" s="199"/>
      <c r="W32" s="199"/>
      <c r="X32" s="199"/>
      <c r="Y32" s="199"/>
      <c r="Z32" s="199"/>
    </row>
    <row r="33" spans="1:26" x14ac:dyDescent="0.25">
      <c r="A33" s="199" t="s">
        <v>0</v>
      </c>
      <c r="B33" s="199" t="s">
        <v>0</v>
      </c>
      <c r="C33" s="199" t="s">
        <v>0</v>
      </c>
      <c r="D33" s="199" t="s">
        <v>0</v>
      </c>
      <c r="E33" s="199" t="s">
        <v>0</v>
      </c>
      <c r="F33" s="199" t="s">
        <v>0</v>
      </c>
      <c r="G33" s="199" t="s">
        <v>0</v>
      </c>
      <c r="H33" s="199" t="s">
        <v>0</v>
      </c>
      <c r="I33" s="199" t="s">
        <v>0</v>
      </c>
      <c r="J33" s="199" t="s">
        <v>0</v>
      </c>
      <c r="K33" s="199" t="s">
        <v>0</v>
      </c>
      <c r="L33" s="199"/>
      <c r="M33" s="199"/>
      <c r="N33" s="199"/>
      <c r="O33" s="199"/>
      <c r="P33" s="199"/>
      <c r="Q33" s="199"/>
      <c r="R33" s="199"/>
      <c r="S33" s="199"/>
      <c r="T33" s="199"/>
      <c r="U33" s="199"/>
      <c r="V33" s="199"/>
      <c r="W33" s="199"/>
      <c r="X33" s="199"/>
      <c r="Y33" s="199"/>
      <c r="Z33" s="199"/>
    </row>
    <row r="37" spans="1:26" x14ac:dyDescent="0.25">
      <c r="A37" s="2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2" sqref="B22"/>
    </sheetView>
  </sheetViews>
  <sheetFormatPr defaultColWidth="9.140625" defaultRowHeight="15" x14ac:dyDescent="0.25"/>
  <cols>
    <col min="1" max="1" width="7.42578125" style="189" customWidth="1"/>
    <col min="2" max="2" width="25.5703125" style="189" customWidth="1"/>
    <col min="3" max="3" width="71.28515625" style="189" customWidth="1"/>
    <col min="4" max="4" width="16.140625" style="189" customWidth="1"/>
    <col min="5" max="5" width="9.42578125" style="189" customWidth="1"/>
    <col min="6" max="6" width="8.7109375" style="189" customWidth="1"/>
    <col min="7" max="7" width="9" style="189" customWidth="1"/>
    <col min="8" max="8" width="8.42578125" style="189" customWidth="1"/>
    <col min="9" max="9" width="33.85546875" style="189" customWidth="1"/>
    <col min="10" max="11" width="19.140625" style="189" customWidth="1"/>
    <col min="12" max="12" width="16" style="189" customWidth="1"/>
    <col min="13" max="13" width="14.85546875" style="189" customWidth="1"/>
    <col min="14" max="16384" width="9.140625" style="189"/>
  </cols>
  <sheetData>
    <row r="1" spans="1:26" s="99" customFormat="1" ht="18.75" customHeight="1" x14ac:dyDescent="0.2">
      <c r="M1" s="89" t="s">
        <v>66</v>
      </c>
    </row>
    <row r="2" spans="1:26" s="99" customFormat="1" ht="18.75" customHeight="1" x14ac:dyDescent="0.3">
      <c r="M2" s="90" t="s">
        <v>8</v>
      </c>
    </row>
    <row r="3" spans="1:26" s="99" customFormat="1" ht="18.75" x14ac:dyDescent="0.3">
      <c r="A3" s="140"/>
      <c r="B3" s="140"/>
      <c r="M3" s="90" t="s">
        <v>65</v>
      </c>
    </row>
    <row r="4" spans="1:26" s="99" customFormat="1" ht="18.75" x14ac:dyDescent="0.3">
      <c r="A4" s="140"/>
      <c r="B4" s="140"/>
      <c r="L4" s="90"/>
    </row>
    <row r="5" spans="1:26" s="99" customFormat="1" ht="15.75" x14ac:dyDescent="0.2">
      <c r="A5" s="246" t="str">
        <f>'1. паспорт местоположение'!A5:C5</f>
        <v>Год раскрытия информации: 2023 год</v>
      </c>
      <c r="B5" s="246"/>
      <c r="C5" s="246"/>
      <c r="D5" s="246"/>
      <c r="E5" s="246"/>
      <c r="F5" s="246"/>
      <c r="G5" s="246"/>
      <c r="H5" s="246"/>
      <c r="I5" s="246"/>
      <c r="J5" s="246"/>
      <c r="K5" s="246"/>
      <c r="L5" s="246"/>
      <c r="M5" s="246"/>
      <c r="N5" s="57"/>
      <c r="O5" s="57"/>
      <c r="P5" s="57"/>
      <c r="Q5" s="57"/>
      <c r="R5" s="57"/>
      <c r="S5" s="57"/>
      <c r="T5" s="57"/>
      <c r="U5" s="57"/>
      <c r="V5" s="57"/>
      <c r="W5" s="57"/>
      <c r="X5" s="57"/>
      <c r="Y5" s="57"/>
      <c r="Z5" s="57"/>
    </row>
    <row r="6" spans="1:26" s="99" customFormat="1" ht="18.75" x14ac:dyDescent="0.3">
      <c r="A6" s="140"/>
      <c r="B6" s="140"/>
      <c r="L6" s="90"/>
    </row>
    <row r="7" spans="1:26" s="99" customFormat="1" ht="18.75" x14ac:dyDescent="0.2">
      <c r="A7" s="250" t="s">
        <v>7</v>
      </c>
      <c r="B7" s="250"/>
      <c r="C7" s="250"/>
      <c r="D7" s="250"/>
      <c r="E7" s="250"/>
      <c r="F7" s="250"/>
      <c r="G7" s="250"/>
      <c r="H7" s="250"/>
      <c r="I7" s="250"/>
      <c r="J7" s="250"/>
      <c r="K7" s="250"/>
      <c r="L7" s="250"/>
      <c r="M7" s="250"/>
      <c r="N7" s="122"/>
      <c r="O7" s="122"/>
      <c r="P7" s="122"/>
      <c r="Q7" s="122"/>
      <c r="R7" s="122"/>
      <c r="S7" s="122"/>
      <c r="T7" s="122"/>
      <c r="U7" s="122"/>
      <c r="V7" s="122"/>
      <c r="W7" s="122"/>
      <c r="X7" s="122"/>
    </row>
    <row r="8" spans="1:26" s="99" customFormat="1" ht="18.75" x14ac:dyDescent="0.2">
      <c r="A8" s="250"/>
      <c r="B8" s="250"/>
      <c r="C8" s="250"/>
      <c r="D8" s="250"/>
      <c r="E8" s="250"/>
      <c r="F8" s="250"/>
      <c r="G8" s="250"/>
      <c r="H8" s="250"/>
      <c r="I8" s="250"/>
      <c r="J8" s="250"/>
      <c r="K8" s="250"/>
      <c r="L8" s="250"/>
      <c r="M8" s="250"/>
      <c r="N8" s="122"/>
      <c r="O8" s="122"/>
      <c r="P8" s="122"/>
      <c r="Q8" s="122"/>
      <c r="R8" s="122"/>
      <c r="S8" s="122"/>
      <c r="T8" s="122"/>
      <c r="U8" s="122"/>
      <c r="V8" s="122"/>
      <c r="W8" s="122"/>
      <c r="X8" s="122"/>
    </row>
    <row r="9" spans="1:26" s="99" customFormat="1" ht="18.75" x14ac:dyDescent="0.2">
      <c r="A9" s="253" t="str">
        <f>'1. паспорт местоположение'!A9:C9</f>
        <v>Акционерное общество "Россети Янтарь"</v>
      </c>
      <c r="B9" s="253"/>
      <c r="C9" s="253"/>
      <c r="D9" s="253"/>
      <c r="E9" s="253"/>
      <c r="F9" s="253"/>
      <c r="G9" s="253"/>
      <c r="H9" s="253"/>
      <c r="I9" s="253"/>
      <c r="J9" s="253"/>
      <c r="K9" s="253"/>
      <c r="L9" s="253"/>
      <c r="M9" s="253"/>
      <c r="N9" s="122"/>
      <c r="O9" s="122"/>
      <c r="P9" s="122"/>
      <c r="Q9" s="122"/>
      <c r="R9" s="122"/>
      <c r="S9" s="122"/>
      <c r="T9" s="122"/>
      <c r="U9" s="122"/>
      <c r="V9" s="122"/>
      <c r="W9" s="122"/>
      <c r="X9" s="122"/>
    </row>
    <row r="10" spans="1:26" s="99" customFormat="1" ht="18.75" x14ac:dyDescent="0.2">
      <c r="A10" s="247" t="s">
        <v>6</v>
      </c>
      <c r="B10" s="247"/>
      <c r="C10" s="247"/>
      <c r="D10" s="247"/>
      <c r="E10" s="247"/>
      <c r="F10" s="247"/>
      <c r="G10" s="247"/>
      <c r="H10" s="247"/>
      <c r="I10" s="247"/>
      <c r="J10" s="247"/>
      <c r="K10" s="247"/>
      <c r="L10" s="247"/>
      <c r="M10" s="247"/>
      <c r="N10" s="122"/>
      <c r="O10" s="122"/>
      <c r="P10" s="122"/>
      <c r="Q10" s="122"/>
      <c r="R10" s="122"/>
      <c r="S10" s="122"/>
      <c r="T10" s="122"/>
      <c r="U10" s="122"/>
      <c r="V10" s="122"/>
      <c r="W10" s="122"/>
      <c r="X10" s="122"/>
    </row>
    <row r="11" spans="1:26" s="99" customFormat="1" ht="18.75" x14ac:dyDescent="0.2">
      <c r="A11" s="250"/>
      <c r="B11" s="250"/>
      <c r="C11" s="250"/>
      <c r="D11" s="250"/>
      <c r="E11" s="250"/>
      <c r="F11" s="250"/>
      <c r="G11" s="250"/>
      <c r="H11" s="250"/>
      <c r="I11" s="250"/>
      <c r="J11" s="250"/>
      <c r="K11" s="250"/>
      <c r="L11" s="250"/>
      <c r="M11" s="250"/>
      <c r="N11" s="122"/>
      <c r="O11" s="122"/>
      <c r="P11" s="122"/>
      <c r="Q11" s="122"/>
      <c r="R11" s="122"/>
      <c r="S11" s="122"/>
      <c r="T11" s="122"/>
      <c r="U11" s="122"/>
      <c r="V11" s="122"/>
      <c r="W11" s="122"/>
      <c r="X11" s="122"/>
    </row>
    <row r="12" spans="1:26" s="99" customFormat="1" ht="18.75" x14ac:dyDescent="0.2">
      <c r="A12" s="253" t="str">
        <f>'1. паспорт местоположение'!A12:C12</f>
        <v>M_92-26-23</v>
      </c>
      <c r="B12" s="253"/>
      <c r="C12" s="253"/>
      <c r="D12" s="253"/>
      <c r="E12" s="253"/>
      <c r="F12" s="253"/>
      <c r="G12" s="253"/>
      <c r="H12" s="253"/>
      <c r="I12" s="253"/>
      <c r="J12" s="253"/>
      <c r="K12" s="253"/>
      <c r="L12" s="253"/>
      <c r="M12" s="253"/>
      <c r="N12" s="122"/>
      <c r="O12" s="122"/>
      <c r="P12" s="122"/>
      <c r="Q12" s="122"/>
      <c r="R12" s="122"/>
      <c r="S12" s="122"/>
      <c r="T12" s="122"/>
      <c r="U12" s="122"/>
      <c r="V12" s="122"/>
      <c r="W12" s="122"/>
      <c r="X12" s="122"/>
    </row>
    <row r="13" spans="1:26" s="99" customFormat="1" ht="18.75" x14ac:dyDescent="0.2">
      <c r="A13" s="247" t="s">
        <v>5</v>
      </c>
      <c r="B13" s="247"/>
      <c r="C13" s="247"/>
      <c r="D13" s="247"/>
      <c r="E13" s="247"/>
      <c r="F13" s="247"/>
      <c r="G13" s="247"/>
      <c r="H13" s="247"/>
      <c r="I13" s="247"/>
      <c r="J13" s="247"/>
      <c r="K13" s="247"/>
      <c r="L13" s="247"/>
      <c r="M13" s="247"/>
      <c r="N13" s="122"/>
      <c r="O13" s="122"/>
      <c r="P13" s="122"/>
      <c r="Q13" s="122"/>
      <c r="R13" s="122"/>
      <c r="S13" s="122"/>
      <c r="T13" s="122"/>
      <c r="U13" s="122"/>
      <c r="V13" s="122"/>
      <c r="W13" s="122"/>
      <c r="X13" s="122"/>
    </row>
    <row r="14" spans="1:26" s="143" customFormat="1" ht="15.75" customHeight="1" x14ac:dyDescent="0.2">
      <c r="A14" s="256"/>
      <c r="B14" s="256"/>
      <c r="C14" s="256"/>
      <c r="D14" s="256"/>
      <c r="E14" s="256"/>
      <c r="F14" s="256"/>
      <c r="G14" s="256"/>
      <c r="H14" s="256"/>
      <c r="I14" s="256"/>
      <c r="J14" s="256"/>
      <c r="K14" s="256"/>
      <c r="L14" s="256"/>
      <c r="M14" s="256"/>
      <c r="N14" s="142"/>
      <c r="O14" s="142"/>
      <c r="P14" s="142"/>
      <c r="Q14" s="142"/>
      <c r="R14" s="142"/>
      <c r="S14" s="142"/>
      <c r="T14" s="142"/>
      <c r="U14" s="142"/>
      <c r="V14" s="142"/>
      <c r="W14" s="142"/>
      <c r="X14" s="142"/>
    </row>
    <row r="15" spans="1:26" s="145" customFormat="1" ht="12" x14ac:dyDescent="0.2">
      <c r="A15"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3"/>
      <c r="C15" s="253"/>
      <c r="D15" s="253"/>
      <c r="E15" s="253"/>
      <c r="F15" s="253"/>
      <c r="G15" s="253"/>
      <c r="H15" s="253"/>
      <c r="I15" s="253"/>
      <c r="J15" s="253"/>
      <c r="K15" s="253"/>
      <c r="L15" s="253"/>
      <c r="M15" s="253"/>
      <c r="N15" s="123"/>
      <c r="O15" s="123"/>
      <c r="P15" s="123"/>
      <c r="Q15" s="123"/>
      <c r="R15" s="123"/>
      <c r="S15" s="123"/>
      <c r="T15" s="123"/>
      <c r="U15" s="123"/>
      <c r="V15" s="123"/>
      <c r="W15" s="123"/>
      <c r="X15" s="123"/>
    </row>
    <row r="16" spans="1:26" s="145" customFormat="1" ht="15" customHeight="1" x14ac:dyDescent="0.2">
      <c r="A16" s="247" t="s">
        <v>4</v>
      </c>
      <c r="B16" s="247"/>
      <c r="C16" s="247"/>
      <c r="D16" s="247"/>
      <c r="E16" s="247"/>
      <c r="F16" s="247"/>
      <c r="G16" s="247"/>
      <c r="H16" s="247"/>
      <c r="I16" s="247"/>
      <c r="J16" s="247"/>
      <c r="K16" s="247"/>
      <c r="L16" s="247"/>
      <c r="M16" s="247"/>
      <c r="N16" s="124"/>
      <c r="O16" s="124"/>
      <c r="P16" s="124"/>
      <c r="Q16" s="124"/>
      <c r="R16" s="124"/>
      <c r="S16" s="124"/>
      <c r="T16" s="124"/>
      <c r="U16" s="124"/>
      <c r="V16" s="124"/>
      <c r="W16" s="124"/>
      <c r="X16" s="124"/>
    </row>
    <row r="17" spans="1:24" s="145" customFormat="1" ht="15" customHeight="1" x14ac:dyDescent="0.2">
      <c r="A17" s="254"/>
      <c r="B17" s="254"/>
      <c r="C17" s="254"/>
      <c r="D17" s="254"/>
      <c r="E17" s="254"/>
      <c r="F17" s="254"/>
      <c r="G17" s="254"/>
      <c r="H17" s="254"/>
      <c r="I17" s="254"/>
      <c r="J17" s="254"/>
      <c r="K17" s="254"/>
      <c r="L17" s="254"/>
      <c r="M17" s="254"/>
      <c r="N17" s="144"/>
      <c r="O17" s="144"/>
      <c r="P17" s="144"/>
      <c r="Q17" s="144"/>
      <c r="R17" s="144"/>
      <c r="S17" s="144"/>
      <c r="T17" s="144"/>
      <c r="U17" s="144"/>
    </row>
    <row r="18" spans="1:24" s="145" customFormat="1" ht="91.5" customHeight="1" x14ac:dyDescent="0.2">
      <c r="A18" s="286" t="s">
        <v>451</v>
      </c>
      <c r="B18" s="286"/>
      <c r="C18" s="286"/>
      <c r="D18" s="286"/>
      <c r="E18" s="286"/>
      <c r="F18" s="286"/>
      <c r="G18" s="286"/>
      <c r="H18" s="286"/>
      <c r="I18" s="286"/>
      <c r="J18" s="286"/>
      <c r="K18" s="286"/>
      <c r="L18" s="286"/>
      <c r="M18" s="286"/>
      <c r="N18" s="146"/>
      <c r="O18" s="146"/>
      <c r="P18" s="146"/>
      <c r="Q18" s="146"/>
      <c r="R18" s="146"/>
      <c r="S18" s="146"/>
      <c r="T18" s="146"/>
      <c r="U18" s="146"/>
      <c r="V18" s="146"/>
      <c r="W18" s="146"/>
      <c r="X18" s="146"/>
    </row>
    <row r="19" spans="1:24" s="145" customFormat="1" ht="78" customHeight="1" x14ac:dyDescent="0.2">
      <c r="A19" s="257" t="s">
        <v>3</v>
      </c>
      <c r="B19" s="257" t="s">
        <v>82</v>
      </c>
      <c r="C19" s="257" t="s">
        <v>81</v>
      </c>
      <c r="D19" s="257" t="s">
        <v>73</v>
      </c>
      <c r="E19" s="283" t="s">
        <v>80</v>
      </c>
      <c r="F19" s="284"/>
      <c r="G19" s="284"/>
      <c r="H19" s="284"/>
      <c r="I19" s="285"/>
      <c r="J19" s="257" t="s">
        <v>79</v>
      </c>
      <c r="K19" s="257"/>
      <c r="L19" s="257"/>
      <c r="M19" s="257"/>
      <c r="N19" s="144"/>
      <c r="O19" s="144"/>
      <c r="P19" s="144"/>
      <c r="Q19" s="144"/>
      <c r="R19" s="144"/>
      <c r="S19" s="144"/>
      <c r="T19" s="144"/>
      <c r="U19" s="144"/>
    </row>
    <row r="20" spans="1:24" s="145" customFormat="1" ht="51" customHeight="1" x14ac:dyDescent="0.2">
      <c r="A20" s="257"/>
      <c r="B20" s="257"/>
      <c r="C20" s="257"/>
      <c r="D20" s="257"/>
      <c r="E20" s="180" t="s">
        <v>78</v>
      </c>
      <c r="F20" s="180" t="s">
        <v>77</v>
      </c>
      <c r="G20" s="180" t="s">
        <v>76</v>
      </c>
      <c r="H20" s="180" t="s">
        <v>75</v>
      </c>
      <c r="I20" s="180" t="s">
        <v>74</v>
      </c>
      <c r="J20" s="180">
        <v>2020</v>
      </c>
      <c r="K20" s="180">
        <v>2021</v>
      </c>
      <c r="L20" s="181">
        <v>2022</v>
      </c>
      <c r="M20" s="182">
        <v>2023</v>
      </c>
      <c r="N20" s="142"/>
      <c r="O20" s="142"/>
      <c r="P20" s="142"/>
      <c r="Q20" s="142"/>
      <c r="R20" s="142"/>
      <c r="S20" s="142"/>
      <c r="T20" s="142"/>
      <c r="U20" s="142"/>
      <c r="V20" s="183"/>
      <c r="W20" s="183"/>
      <c r="X20" s="183"/>
    </row>
    <row r="21" spans="1:24" s="145" customFormat="1" ht="16.5" customHeight="1" x14ac:dyDescent="0.2">
      <c r="A21" s="184">
        <v>1</v>
      </c>
      <c r="B21" s="185">
        <v>2</v>
      </c>
      <c r="C21" s="184">
        <v>3</v>
      </c>
      <c r="D21" s="185">
        <v>4</v>
      </c>
      <c r="E21" s="184">
        <v>5</v>
      </c>
      <c r="F21" s="185">
        <v>6</v>
      </c>
      <c r="G21" s="184">
        <v>7</v>
      </c>
      <c r="H21" s="185">
        <v>8</v>
      </c>
      <c r="I21" s="184">
        <v>9</v>
      </c>
      <c r="J21" s="185">
        <v>10</v>
      </c>
      <c r="K21" s="184">
        <v>11</v>
      </c>
      <c r="L21" s="185">
        <v>12</v>
      </c>
      <c r="M21" s="184">
        <v>13</v>
      </c>
      <c r="N21" s="142"/>
      <c r="O21" s="142"/>
      <c r="P21" s="142"/>
      <c r="Q21" s="142"/>
      <c r="R21" s="142"/>
      <c r="S21" s="142"/>
      <c r="T21" s="142"/>
      <c r="U21" s="142"/>
      <c r="V21" s="183"/>
      <c r="W21" s="183"/>
      <c r="X21" s="183"/>
    </row>
    <row r="22" spans="1:24" s="145" customFormat="1" ht="33" customHeight="1" x14ac:dyDescent="0.2">
      <c r="A22" s="186" t="s">
        <v>62</v>
      </c>
      <c r="B22" s="187" t="s">
        <v>574</v>
      </c>
      <c r="C22" s="4" t="s">
        <v>501</v>
      </c>
      <c r="D22" s="4" t="s">
        <v>332</v>
      </c>
      <c r="E22" s="4" t="s">
        <v>332</v>
      </c>
      <c r="F22" s="4" t="s">
        <v>332</v>
      </c>
      <c r="G22" s="4" t="s">
        <v>332</v>
      </c>
      <c r="H22" s="4" t="s">
        <v>332</v>
      </c>
      <c r="I22" s="4" t="s">
        <v>332</v>
      </c>
      <c r="J22" s="4" t="s">
        <v>332</v>
      </c>
      <c r="K22" s="4" t="s">
        <v>332</v>
      </c>
      <c r="L22" s="4" t="s">
        <v>332</v>
      </c>
      <c r="M22" s="4" t="s">
        <v>332</v>
      </c>
      <c r="N22" s="142"/>
      <c r="O22" s="142"/>
      <c r="P22" s="142"/>
      <c r="Q22" s="142"/>
      <c r="R22" s="142"/>
      <c r="S22" s="142"/>
      <c r="T22" s="183"/>
      <c r="U22" s="183"/>
      <c r="V22" s="183"/>
      <c r="W22" s="183"/>
      <c r="X22" s="183"/>
    </row>
    <row r="23" spans="1:24"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row>
    <row r="24" spans="1:24"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row>
    <row r="25" spans="1:24" x14ac:dyDescent="0.25">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row>
    <row r="26" spans="1:24" x14ac:dyDescent="0.25">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row>
    <row r="27" spans="1:24" x14ac:dyDescent="0.25">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row>
    <row r="28" spans="1:24" x14ac:dyDescent="0.25">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row>
    <row r="29" spans="1:24" x14ac:dyDescent="0.25">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row>
    <row r="30" spans="1:24" x14ac:dyDescent="0.25">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row>
    <row r="31" spans="1:24" x14ac:dyDescent="0.25">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row>
    <row r="32" spans="1:24" x14ac:dyDescent="0.25">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row>
    <row r="33" spans="1:24" x14ac:dyDescent="0.25">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row>
    <row r="34" spans="1:24" x14ac:dyDescent="0.25">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row>
    <row r="35" spans="1:24" x14ac:dyDescent="0.25">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row>
    <row r="36" spans="1:24" x14ac:dyDescent="0.25">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row>
    <row r="37" spans="1:24" x14ac:dyDescent="0.25">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row>
    <row r="38" spans="1:24" x14ac:dyDescent="0.25">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row>
    <row r="39" spans="1:24" x14ac:dyDescent="0.25">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row>
    <row r="40" spans="1:24" x14ac:dyDescent="0.25">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row>
    <row r="41" spans="1:24" x14ac:dyDescent="0.25">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row>
    <row r="42" spans="1:24" x14ac:dyDescent="0.25">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row>
    <row r="43" spans="1:24" x14ac:dyDescent="0.25">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row>
    <row r="44" spans="1:24" x14ac:dyDescent="0.25">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row>
    <row r="45" spans="1:24" x14ac:dyDescent="0.25">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row>
    <row r="46" spans="1:24" x14ac:dyDescent="0.25">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row>
    <row r="47" spans="1:24" x14ac:dyDescent="0.25">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row>
    <row r="48" spans="1:24" x14ac:dyDescent="0.25">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row>
    <row r="49" spans="1:24" x14ac:dyDescent="0.25">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row>
    <row r="50" spans="1:24"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row>
    <row r="51" spans="1:24"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row>
    <row r="52" spans="1:24"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row>
    <row r="53" spans="1:24"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row>
    <row r="54" spans="1:24"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row>
    <row r="55" spans="1:24"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row>
    <row r="56" spans="1:24"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row>
    <row r="57" spans="1:24"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row>
    <row r="58" spans="1:24"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row>
    <row r="59" spans="1:24"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row>
    <row r="60" spans="1:24"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row>
    <row r="61" spans="1:24"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row>
    <row r="62" spans="1:24"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row>
    <row r="63" spans="1:24"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row>
    <row r="64" spans="1:24"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row>
    <row r="65" spans="1:24"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row>
    <row r="66" spans="1:24"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row>
    <row r="67" spans="1:24"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row>
    <row r="68" spans="1:24"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row>
    <row r="69" spans="1:24"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row>
    <row r="70" spans="1:24"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row>
    <row r="71" spans="1:24"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row>
    <row r="72" spans="1:24"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row>
    <row r="73" spans="1:24"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row>
    <row r="74" spans="1:24"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row>
    <row r="75" spans="1:24"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row>
    <row r="76" spans="1:24"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row>
    <row r="77" spans="1:24"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row>
    <row r="78" spans="1:24"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row>
    <row r="79" spans="1:24"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row>
    <row r="80" spans="1:24"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row>
    <row r="81" spans="1:24"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row>
    <row r="82" spans="1:24"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row>
    <row r="83" spans="1:24"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row>
    <row r="84" spans="1:24"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row>
    <row r="85" spans="1:24"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row>
    <row r="86" spans="1:24"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row>
    <row r="87" spans="1:24"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row>
    <row r="88" spans="1:24"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row>
    <row r="89" spans="1:24"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row>
    <row r="90" spans="1:24"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row>
    <row r="91" spans="1:24"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row>
    <row r="92" spans="1:24"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row>
    <row r="93" spans="1:24"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row>
    <row r="94" spans="1:24"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row>
    <row r="95" spans="1:24"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row>
    <row r="96" spans="1:24"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row>
    <row r="97" spans="1:24"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row>
    <row r="98" spans="1:24"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row>
    <row r="99" spans="1:24"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row>
    <row r="100" spans="1:24"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row>
    <row r="101" spans="1:24"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row>
    <row r="102" spans="1:24"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row>
    <row r="103" spans="1:24"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row>
    <row r="104" spans="1:24"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row>
    <row r="105" spans="1:24"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row>
    <row r="106" spans="1:24"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row>
    <row r="107" spans="1:24"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row>
    <row r="108" spans="1:24"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row>
    <row r="109" spans="1:24"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row>
    <row r="110" spans="1:24"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row>
    <row r="111" spans="1:24"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row>
    <row r="112" spans="1:24"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row>
    <row r="113" spans="1:24"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row>
    <row r="114" spans="1:24"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row>
    <row r="115" spans="1:24"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row>
    <row r="116" spans="1:24"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row>
    <row r="117" spans="1:24"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row>
    <row r="118" spans="1:24"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row>
    <row r="119" spans="1:24"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row>
    <row r="120" spans="1:24"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row>
    <row r="121" spans="1:24"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row>
    <row r="122" spans="1:24"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row>
    <row r="123" spans="1:24"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row>
    <row r="124" spans="1:24"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row>
    <row r="125" spans="1:24"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row>
    <row r="126" spans="1:24"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row>
    <row r="127" spans="1:24"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row>
    <row r="128" spans="1:24"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row>
    <row r="129" spans="1:24"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row>
    <row r="130" spans="1:24"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row>
    <row r="131" spans="1:24"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row>
    <row r="132" spans="1:24"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row>
    <row r="133" spans="1:24"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row>
    <row r="134" spans="1:24"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row>
    <row r="135" spans="1:24"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row>
    <row r="136" spans="1:24"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row>
    <row r="137" spans="1:24"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row>
    <row r="138" spans="1:24"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row>
    <row r="139" spans="1:24"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row>
    <row r="140" spans="1:24"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row>
    <row r="141" spans="1:24"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row>
    <row r="142" spans="1:24"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row>
    <row r="143" spans="1:24"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row>
    <row r="144" spans="1:24"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row>
    <row r="145" spans="1:24"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row>
    <row r="146" spans="1:24"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row>
    <row r="147" spans="1:24"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row>
    <row r="148" spans="1:24"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row>
    <row r="149" spans="1:24"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row>
    <row r="150" spans="1:24"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row>
    <row r="151" spans="1:24"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row>
    <row r="152" spans="1:24"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row>
    <row r="153" spans="1:24"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row>
    <row r="154" spans="1:24"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row>
    <row r="155" spans="1:24"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row>
    <row r="156" spans="1:24"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row>
    <row r="157" spans="1:24"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row>
    <row r="158" spans="1:24"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row>
    <row r="159" spans="1:24"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row>
    <row r="160" spans="1:24"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row>
    <row r="161" spans="1:24"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row>
    <row r="162" spans="1:24"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row>
    <row r="163" spans="1:24"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row>
    <row r="164" spans="1:24"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row>
    <row r="165" spans="1:24"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row>
    <row r="166" spans="1:24"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row>
    <row r="167" spans="1:24"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row>
    <row r="168" spans="1:24"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row>
    <row r="169" spans="1:24"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row>
    <row r="170" spans="1:24"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row>
    <row r="171" spans="1:24"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row>
    <row r="172" spans="1:24"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row>
    <row r="173" spans="1:24"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row>
    <row r="174" spans="1:24"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row>
    <row r="175" spans="1:24"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row>
    <row r="176" spans="1:24"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row>
    <row r="177" spans="1:24"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row>
    <row r="178" spans="1:24"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row>
    <row r="179" spans="1:24"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row>
    <row r="180" spans="1:24"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row>
    <row r="181" spans="1:24"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row>
    <row r="182" spans="1:24"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row>
    <row r="183" spans="1:24"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row>
    <row r="184" spans="1:24"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row>
    <row r="185" spans="1:24"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row>
    <row r="186" spans="1:24"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row>
    <row r="187" spans="1:24"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row>
    <row r="188" spans="1:24"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row>
    <row r="189" spans="1:24"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row>
    <row r="190" spans="1:24"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row>
    <row r="191" spans="1:24"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row>
    <row r="192" spans="1:24"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row>
    <row r="193" spans="1:24"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row>
    <row r="194" spans="1:24"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row>
    <row r="195" spans="1:24"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row>
    <row r="196" spans="1:24"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row>
    <row r="197" spans="1:24"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row>
    <row r="198" spans="1:24"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row>
    <row r="199" spans="1:24"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row>
    <row r="200" spans="1:24"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row>
    <row r="201" spans="1:24"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row>
    <row r="202" spans="1:24"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row>
    <row r="203" spans="1:24"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row>
    <row r="204" spans="1:24"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row>
    <row r="205" spans="1:24"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row>
    <row r="206" spans="1:24"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row>
    <row r="207" spans="1:24"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row>
    <row r="208" spans="1:24"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row>
    <row r="209" spans="1:24"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row>
    <row r="210" spans="1:24"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row>
    <row r="211" spans="1:24"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row>
    <row r="212" spans="1:24"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row>
    <row r="213" spans="1:24"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row>
    <row r="214" spans="1:24"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row>
    <row r="215" spans="1:24"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row>
    <row r="216" spans="1:24"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row>
    <row r="217" spans="1:24"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row>
    <row r="218" spans="1:24"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row>
    <row r="219" spans="1:24"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row>
    <row r="220" spans="1:24"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row>
    <row r="221" spans="1:24"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row>
    <row r="222" spans="1:24"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row>
    <row r="223" spans="1:24"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row>
    <row r="224" spans="1:24"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row>
    <row r="225" spans="1:24"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row>
    <row r="226" spans="1:24"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row>
    <row r="227" spans="1:24"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row>
    <row r="228" spans="1:24"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row>
    <row r="229" spans="1:24"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row>
    <row r="230" spans="1:24"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row>
    <row r="231" spans="1:24"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row>
    <row r="232" spans="1:24"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row>
    <row r="233" spans="1:24"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row>
    <row r="234" spans="1:24"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row>
    <row r="235" spans="1:24"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row>
    <row r="236" spans="1:24"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row>
    <row r="237" spans="1:24"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row>
    <row r="238" spans="1:24"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row>
    <row r="239" spans="1:24"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row>
    <row r="240" spans="1:24"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row>
    <row r="241" spans="1:24"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row>
    <row r="242" spans="1:24"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row>
    <row r="243" spans="1:24"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row>
    <row r="244" spans="1:24"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row>
    <row r="245" spans="1:24"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row>
    <row r="246" spans="1:24"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row>
    <row r="247" spans="1:24"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row>
    <row r="248" spans="1:24"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row>
    <row r="249" spans="1:24"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row>
    <row r="250" spans="1:24"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row>
    <row r="251" spans="1:24"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row>
    <row r="252" spans="1:24"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row>
    <row r="253" spans="1:24"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row>
    <row r="254" spans="1:24"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row>
    <row r="255" spans="1:24"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row>
    <row r="256" spans="1:24"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row>
    <row r="257" spans="1:24"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row>
    <row r="258" spans="1:24"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row>
    <row r="259" spans="1:24"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row>
    <row r="260" spans="1:24"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row>
    <row r="261" spans="1:24"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row>
    <row r="262" spans="1:24"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row>
    <row r="263" spans="1:24"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row>
    <row r="264" spans="1:24"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row>
    <row r="265" spans="1:24"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row>
    <row r="266" spans="1:24"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row>
    <row r="267" spans="1:24"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row>
    <row r="268" spans="1:24"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row>
    <row r="269" spans="1:24"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row>
    <row r="270" spans="1:24"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row>
    <row r="271" spans="1:24"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row>
    <row r="272" spans="1:24"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row>
    <row r="273" spans="1:24"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row>
    <row r="274" spans="1:24"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row>
    <row r="275" spans="1:24"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row>
    <row r="276" spans="1:24"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row>
    <row r="277" spans="1:24"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row>
    <row r="278" spans="1:24"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row>
    <row r="279" spans="1:24"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row>
    <row r="280" spans="1:24"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row>
    <row r="281" spans="1:24"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row>
    <row r="282" spans="1:24"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row>
    <row r="283" spans="1:24"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row>
    <row r="284" spans="1:24"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row>
    <row r="285" spans="1:24"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row>
    <row r="286" spans="1:24"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row>
    <row r="287" spans="1:24"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row>
    <row r="288" spans="1:24"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row>
    <row r="289" spans="1:24"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row>
    <row r="290" spans="1:24"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row>
    <row r="291" spans="1:24"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row>
    <row r="292" spans="1:24"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row>
    <row r="293" spans="1:24"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row>
    <row r="294" spans="1:24"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row>
    <row r="295" spans="1:24"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row>
    <row r="296" spans="1:24"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row>
    <row r="297" spans="1:24"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row>
    <row r="298" spans="1:24"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row>
    <row r="299" spans="1:24"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row>
    <row r="300" spans="1:24"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row>
    <row r="301" spans="1:24"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row>
    <row r="302" spans="1:24"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row>
    <row r="303" spans="1:24"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row>
    <row r="304" spans="1:24"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row>
    <row r="305" spans="1:24"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row>
    <row r="306" spans="1:24"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row>
    <row r="307" spans="1:24"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row>
    <row r="308" spans="1:24"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row>
    <row r="309" spans="1:24"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row>
    <row r="310" spans="1:24"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row>
    <row r="311" spans="1:24"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row>
    <row r="312" spans="1:24"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row>
    <row r="313" spans="1:24"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row>
    <row r="314" spans="1:24"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row>
    <row r="315" spans="1:24"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row>
    <row r="316" spans="1:24"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row>
    <row r="317" spans="1:24"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row>
    <row r="318" spans="1:24"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row>
    <row r="319" spans="1:24"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row>
    <row r="320" spans="1:24"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row>
    <row r="321" spans="1:24"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row>
    <row r="322" spans="1:24"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row>
    <row r="323" spans="1:24"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row>
    <row r="324" spans="1:24"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row>
    <row r="325" spans="1:24"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row>
    <row r="326" spans="1:24"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row>
    <row r="327" spans="1:24"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row>
    <row r="328" spans="1:24"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row>
    <row r="329" spans="1:24"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row>
    <row r="330" spans="1:24"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row>
    <row r="331" spans="1:24"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row>
    <row r="332" spans="1:24"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row>
    <row r="333" spans="1:24"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row>
    <row r="334" spans="1:24"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row>
    <row r="335" spans="1:24"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row>
    <row r="336" spans="1:24"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row>
    <row r="337" spans="1:24"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row>
    <row r="338" spans="1:24"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row>
    <row r="339" spans="1:24"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row>
    <row r="340" spans="1:24"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row>
    <row r="341" spans="1:24"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row>
    <row r="342" spans="1:24"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row>
    <row r="343" spans="1:24"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row>
    <row r="344" spans="1:24"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row>
    <row r="345" spans="1:24"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row>
    <row r="346" spans="1:24"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row>
    <row r="347" spans="1:24"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row>
    <row r="348" spans="1:24"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row>
    <row r="349" spans="1:24"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row>
    <row r="350" spans="1:24"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row>
    <row r="351" spans="1:24"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row>
    <row r="352" spans="1:24"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row>
    <row r="353" spans="1:24"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row>
    <row r="354" spans="1:24"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row>
    <row r="355" spans="1:24"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row>
    <row r="356" spans="1:24"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row>
    <row r="357" spans="1:24"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row>
    <row r="358" spans="1:24"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row>
    <row r="359" spans="1:24"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row>
    <row r="360" spans="1:24"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9"/>
  <sheetViews>
    <sheetView topLeftCell="A43" zoomScale="80" zoomScaleNormal="80" workbookViewId="0">
      <selection activeCell="C67" sqref="C67"/>
    </sheetView>
  </sheetViews>
  <sheetFormatPr defaultColWidth="9.140625" defaultRowHeight="15.75" x14ac:dyDescent="0.2"/>
  <cols>
    <col min="1" max="1" width="61.7109375" style="148" customWidth="1"/>
    <col min="2" max="2" width="18.5703125" style="69" customWidth="1"/>
    <col min="3" max="13" width="16.85546875" style="69" customWidth="1"/>
    <col min="14" max="17" width="16.85546875" style="139" customWidth="1"/>
    <col min="18" max="222" width="9.140625" style="139"/>
    <col min="223" max="223" width="61.7109375" style="139" customWidth="1"/>
    <col min="224" max="224" width="18.5703125" style="139" customWidth="1"/>
    <col min="225" max="264" width="16.85546875" style="139" customWidth="1"/>
    <col min="265" max="266" width="18.5703125" style="139" customWidth="1"/>
    <col min="267" max="267" width="21.7109375" style="139" customWidth="1"/>
    <col min="268" max="478" width="9.140625" style="139"/>
    <col min="479" max="479" width="61.7109375" style="139" customWidth="1"/>
    <col min="480" max="480" width="18.5703125" style="139" customWidth="1"/>
    <col min="481" max="520" width="16.85546875" style="139" customWidth="1"/>
    <col min="521" max="522" width="18.5703125" style="139" customWidth="1"/>
    <col min="523" max="523" width="21.7109375" style="139" customWidth="1"/>
    <col min="524" max="734" width="9.140625" style="139"/>
    <col min="735" max="735" width="61.7109375" style="139" customWidth="1"/>
    <col min="736" max="736" width="18.5703125" style="139" customWidth="1"/>
    <col min="737" max="776" width="16.85546875" style="139" customWidth="1"/>
    <col min="777" max="778" width="18.5703125" style="139" customWidth="1"/>
    <col min="779" max="779" width="21.7109375" style="139" customWidth="1"/>
    <col min="780" max="990" width="9.140625" style="139"/>
    <col min="991" max="991" width="61.7109375" style="139" customWidth="1"/>
    <col min="992" max="992" width="18.5703125" style="139" customWidth="1"/>
    <col min="993" max="1032" width="16.85546875" style="139" customWidth="1"/>
    <col min="1033" max="1034" width="18.5703125" style="139" customWidth="1"/>
    <col min="1035" max="1035" width="21.7109375" style="139" customWidth="1"/>
    <col min="1036" max="1246" width="9.140625" style="139"/>
    <col min="1247" max="1247" width="61.7109375" style="139" customWidth="1"/>
    <col min="1248" max="1248" width="18.5703125" style="139" customWidth="1"/>
    <col min="1249" max="1288" width="16.85546875" style="139" customWidth="1"/>
    <col min="1289" max="1290" width="18.5703125" style="139" customWidth="1"/>
    <col min="1291" max="1291" width="21.7109375" style="139" customWidth="1"/>
    <col min="1292" max="1502" width="9.140625" style="139"/>
    <col min="1503" max="1503" width="61.7109375" style="139" customWidth="1"/>
    <col min="1504" max="1504" width="18.5703125" style="139" customWidth="1"/>
    <col min="1505" max="1544" width="16.85546875" style="139" customWidth="1"/>
    <col min="1545" max="1546" width="18.5703125" style="139" customWidth="1"/>
    <col min="1547" max="1547" width="21.7109375" style="139" customWidth="1"/>
    <col min="1548" max="1758" width="9.140625" style="139"/>
    <col min="1759" max="1759" width="61.7109375" style="139" customWidth="1"/>
    <col min="1760" max="1760" width="18.5703125" style="139" customWidth="1"/>
    <col min="1761" max="1800" width="16.85546875" style="139" customWidth="1"/>
    <col min="1801" max="1802" width="18.5703125" style="139" customWidth="1"/>
    <col min="1803" max="1803" width="21.7109375" style="139" customWidth="1"/>
    <col min="1804" max="2014" width="9.140625" style="139"/>
    <col min="2015" max="2015" width="61.7109375" style="139" customWidth="1"/>
    <col min="2016" max="2016" width="18.5703125" style="139" customWidth="1"/>
    <col min="2017" max="2056" width="16.85546875" style="139" customWidth="1"/>
    <col min="2057" max="2058" width="18.5703125" style="139" customWidth="1"/>
    <col min="2059" max="2059" width="21.7109375" style="139" customWidth="1"/>
    <col min="2060" max="2270" width="9.140625" style="139"/>
    <col min="2271" max="2271" width="61.7109375" style="139" customWidth="1"/>
    <col min="2272" max="2272" width="18.5703125" style="139" customWidth="1"/>
    <col min="2273" max="2312" width="16.85546875" style="139" customWidth="1"/>
    <col min="2313" max="2314" width="18.5703125" style="139" customWidth="1"/>
    <col min="2315" max="2315" width="21.7109375" style="139" customWidth="1"/>
    <col min="2316" max="2526" width="9.140625" style="139"/>
    <col min="2527" max="2527" width="61.7109375" style="139" customWidth="1"/>
    <col min="2528" max="2528" width="18.5703125" style="139" customWidth="1"/>
    <col min="2529" max="2568" width="16.85546875" style="139" customWidth="1"/>
    <col min="2569" max="2570" width="18.5703125" style="139" customWidth="1"/>
    <col min="2571" max="2571" width="21.7109375" style="139" customWidth="1"/>
    <col min="2572" max="2782" width="9.140625" style="139"/>
    <col min="2783" max="2783" width="61.7109375" style="139" customWidth="1"/>
    <col min="2784" max="2784" width="18.5703125" style="139" customWidth="1"/>
    <col min="2785" max="2824" width="16.85546875" style="139" customWidth="1"/>
    <col min="2825" max="2826" width="18.5703125" style="139" customWidth="1"/>
    <col min="2827" max="2827" width="21.7109375" style="139" customWidth="1"/>
    <col min="2828" max="3038" width="9.140625" style="139"/>
    <col min="3039" max="3039" width="61.7109375" style="139" customWidth="1"/>
    <col min="3040" max="3040" width="18.5703125" style="139" customWidth="1"/>
    <col min="3041" max="3080" width="16.85546875" style="139" customWidth="1"/>
    <col min="3081" max="3082" width="18.5703125" style="139" customWidth="1"/>
    <col min="3083" max="3083" width="21.7109375" style="139" customWidth="1"/>
    <col min="3084" max="3294" width="9.140625" style="139"/>
    <col min="3295" max="3295" width="61.7109375" style="139" customWidth="1"/>
    <col min="3296" max="3296" width="18.5703125" style="139" customWidth="1"/>
    <col min="3297" max="3336" width="16.85546875" style="139" customWidth="1"/>
    <col min="3337" max="3338" width="18.5703125" style="139" customWidth="1"/>
    <col min="3339" max="3339" width="21.7109375" style="139" customWidth="1"/>
    <col min="3340" max="3550" width="9.140625" style="139"/>
    <col min="3551" max="3551" width="61.7109375" style="139" customWidth="1"/>
    <col min="3552" max="3552" width="18.5703125" style="139" customWidth="1"/>
    <col min="3553" max="3592" width="16.85546875" style="139" customWidth="1"/>
    <col min="3593" max="3594" width="18.5703125" style="139" customWidth="1"/>
    <col min="3595" max="3595" width="21.7109375" style="139" customWidth="1"/>
    <col min="3596" max="3806" width="9.140625" style="139"/>
    <col min="3807" max="3807" width="61.7109375" style="139" customWidth="1"/>
    <col min="3808" max="3808" width="18.5703125" style="139" customWidth="1"/>
    <col min="3809" max="3848" width="16.85546875" style="139" customWidth="1"/>
    <col min="3849" max="3850" width="18.5703125" style="139" customWidth="1"/>
    <col min="3851" max="3851" width="21.7109375" style="139" customWidth="1"/>
    <col min="3852" max="4062" width="9.140625" style="139"/>
    <col min="4063" max="4063" width="61.7109375" style="139" customWidth="1"/>
    <col min="4064" max="4064" width="18.5703125" style="139" customWidth="1"/>
    <col min="4065" max="4104" width="16.85546875" style="139" customWidth="1"/>
    <col min="4105" max="4106" width="18.5703125" style="139" customWidth="1"/>
    <col min="4107" max="4107" width="21.7109375" style="139" customWidth="1"/>
    <col min="4108" max="4318" width="9.140625" style="139"/>
    <col min="4319" max="4319" width="61.7109375" style="139" customWidth="1"/>
    <col min="4320" max="4320" width="18.5703125" style="139" customWidth="1"/>
    <col min="4321" max="4360" width="16.85546875" style="139" customWidth="1"/>
    <col min="4361" max="4362" width="18.5703125" style="139" customWidth="1"/>
    <col min="4363" max="4363" width="21.7109375" style="139" customWidth="1"/>
    <col min="4364" max="4574" width="9.140625" style="139"/>
    <col min="4575" max="4575" width="61.7109375" style="139" customWidth="1"/>
    <col min="4576" max="4576" width="18.5703125" style="139" customWidth="1"/>
    <col min="4577" max="4616" width="16.85546875" style="139" customWidth="1"/>
    <col min="4617" max="4618" width="18.5703125" style="139" customWidth="1"/>
    <col min="4619" max="4619" width="21.7109375" style="139" customWidth="1"/>
    <col min="4620" max="4830" width="9.140625" style="139"/>
    <col min="4831" max="4831" width="61.7109375" style="139" customWidth="1"/>
    <col min="4832" max="4832" width="18.5703125" style="139" customWidth="1"/>
    <col min="4833" max="4872" width="16.85546875" style="139" customWidth="1"/>
    <col min="4873" max="4874" width="18.5703125" style="139" customWidth="1"/>
    <col min="4875" max="4875" width="21.7109375" style="139" customWidth="1"/>
    <col min="4876" max="5086" width="9.140625" style="139"/>
    <col min="5087" max="5087" width="61.7109375" style="139" customWidth="1"/>
    <col min="5088" max="5088" width="18.5703125" style="139" customWidth="1"/>
    <col min="5089" max="5128" width="16.85546875" style="139" customWidth="1"/>
    <col min="5129" max="5130" width="18.5703125" style="139" customWidth="1"/>
    <col min="5131" max="5131" width="21.7109375" style="139" customWidth="1"/>
    <col min="5132" max="5342" width="9.140625" style="139"/>
    <col min="5343" max="5343" width="61.7109375" style="139" customWidth="1"/>
    <col min="5344" max="5344" width="18.5703125" style="139" customWidth="1"/>
    <col min="5345" max="5384" width="16.85546875" style="139" customWidth="1"/>
    <col min="5385" max="5386" width="18.5703125" style="139" customWidth="1"/>
    <col min="5387" max="5387" width="21.7109375" style="139" customWidth="1"/>
    <col min="5388" max="5598" width="9.140625" style="139"/>
    <col min="5599" max="5599" width="61.7109375" style="139" customWidth="1"/>
    <col min="5600" max="5600" width="18.5703125" style="139" customWidth="1"/>
    <col min="5601" max="5640" width="16.85546875" style="139" customWidth="1"/>
    <col min="5641" max="5642" width="18.5703125" style="139" customWidth="1"/>
    <col min="5643" max="5643" width="21.7109375" style="139" customWidth="1"/>
    <col min="5644" max="5854" width="9.140625" style="139"/>
    <col min="5855" max="5855" width="61.7109375" style="139" customWidth="1"/>
    <col min="5856" max="5856" width="18.5703125" style="139" customWidth="1"/>
    <col min="5857" max="5896" width="16.85546875" style="139" customWidth="1"/>
    <col min="5897" max="5898" width="18.5703125" style="139" customWidth="1"/>
    <col min="5899" max="5899" width="21.7109375" style="139" customWidth="1"/>
    <col min="5900" max="6110" width="9.140625" style="139"/>
    <col min="6111" max="6111" width="61.7109375" style="139" customWidth="1"/>
    <col min="6112" max="6112" width="18.5703125" style="139" customWidth="1"/>
    <col min="6113" max="6152" width="16.85546875" style="139" customWidth="1"/>
    <col min="6153" max="6154" width="18.5703125" style="139" customWidth="1"/>
    <col min="6155" max="6155" width="21.7109375" style="139" customWidth="1"/>
    <col min="6156" max="6366" width="9.140625" style="139"/>
    <col min="6367" max="6367" width="61.7109375" style="139" customWidth="1"/>
    <col min="6368" max="6368" width="18.5703125" style="139" customWidth="1"/>
    <col min="6369" max="6408" width="16.85546875" style="139" customWidth="1"/>
    <col min="6409" max="6410" width="18.5703125" style="139" customWidth="1"/>
    <col min="6411" max="6411" width="21.7109375" style="139" customWidth="1"/>
    <col min="6412" max="6622" width="9.140625" style="139"/>
    <col min="6623" max="6623" width="61.7109375" style="139" customWidth="1"/>
    <col min="6624" max="6624" width="18.5703125" style="139" customWidth="1"/>
    <col min="6625" max="6664" width="16.85546875" style="139" customWidth="1"/>
    <col min="6665" max="6666" width="18.5703125" style="139" customWidth="1"/>
    <col min="6667" max="6667" width="21.7109375" style="139" customWidth="1"/>
    <col min="6668" max="6878" width="9.140625" style="139"/>
    <col min="6879" max="6879" width="61.7109375" style="139" customWidth="1"/>
    <col min="6880" max="6880" width="18.5703125" style="139" customWidth="1"/>
    <col min="6881" max="6920" width="16.85546875" style="139" customWidth="1"/>
    <col min="6921" max="6922" width="18.5703125" style="139" customWidth="1"/>
    <col min="6923" max="6923" width="21.7109375" style="139" customWidth="1"/>
    <col min="6924" max="7134" width="9.140625" style="139"/>
    <col min="7135" max="7135" width="61.7109375" style="139" customWidth="1"/>
    <col min="7136" max="7136" width="18.5703125" style="139" customWidth="1"/>
    <col min="7137" max="7176" width="16.85546875" style="139" customWidth="1"/>
    <col min="7177" max="7178" width="18.5703125" style="139" customWidth="1"/>
    <col min="7179" max="7179" width="21.7109375" style="139" customWidth="1"/>
    <col min="7180" max="7390" width="9.140625" style="139"/>
    <col min="7391" max="7391" width="61.7109375" style="139" customWidth="1"/>
    <col min="7392" max="7392" width="18.5703125" style="139" customWidth="1"/>
    <col min="7393" max="7432" width="16.85546875" style="139" customWidth="1"/>
    <col min="7433" max="7434" width="18.5703125" style="139" customWidth="1"/>
    <col min="7435" max="7435" width="21.7109375" style="139" customWidth="1"/>
    <col min="7436" max="7646" width="9.140625" style="139"/>
    <col min="7647" max="7647" width="61.7109375" style="139" customWidth="1"/>
    <col min="7648" max="7648" width="18.5703125" style="139" customWidth="1"/>
    <col min="7649" max="7688" width="16.85546875" style="139" customWidth="1"/>
    <col min="7689" max="7690" width="18.5703125" style="139" customWidth="1"/>
    <col min="7691" max="7691" width="21.7109375" style="139" customWidth="1"/>
    <col min="7692" max="7902" width="9.140625" style="139"/>
    <col min="7903" max="7903" width="61.7109375" style="139" customWidth="1"/>
    <col min="7904" max="7904" width="18.5703125" style="139" customWidth="1"/>
    <col min="7905" max="7944" width="16.85546875" style="139" customWidth="1"/>
    <col min="7945" max="7946" width="18.5703125" style="139" customWidth="1"/>
    <col min="7947" max="7947" width="21.7109375" style="139" customWidth="1"/>
    <col min="7948" max="8158" width="9.140625" style="139"/>
    <col min="8159" max="8159" width="61.7109375" style="139" customWidth="1"/>
    <col min="8160" max="8160" width="18.5703125" style="139" customWidth="1"/>
    <col min="8161" max="8200" width="16.85546875" style="139" customWidth="1"/>
    <col min="8201" max="8202" width="18.5703125" style="139" customWidth="1"/>
    <col min="8203" max="8203" width="21.7109375" style="139" customWidth="1"/>
    <col min="8204" max="8414" width="9.140625" style="139"/>
    <col min="8415" max="8415" width="61.7109375" style="139" customWidth="1"/>
    <col min="8416" max="8416" width="18.5703125" style="139" customWidth="1"/>
    <col min="8417" max="8456" width="16.85546875" style="139" customWidth="1"/>
    <col min="8457" max="8458" width="18.5703125" style="139" customWidth="1"/>
    <col min="8459" max="8459" width="21.7109375" style="139" customWidth="1"/>
    <col min="8460" max="8670" width="9.140625" style="139"/>
    <col min="8671" max="8671" width="61.7109375" style="139" customWidth="1"/>
    <col min="8672" max="8672" width="18.5703125" style="139" customWidth="1"/>
    <col min="8673" max="8712" width="16.85546875" style="139" customWidth="1"/>
    <col min="8713" max="8714" width="18.5703125" style="139" customWidth="1"/>
    <col min="8715" max="8715" width="21.7109375" style="139" customWidth="1"/>
    <col min="8716" max="8926" width="9.140625" style="139"/>
    <col min="8927" max="8927" width="61.7109375" style="139" customWidth="1"/>
    <col min="8928" max="8928" width="18.5703125" style="139" customWidth="1"/>
    <col min="8929" max="8968" width="16.85546875" style="139" customWidth="1"/>
    <col min="8969" max="8970" width="18.5703125" style="139" customWidth="1"/>
    <col min="8971" max="8971" width="21.7109375" style="139" customWidth="1"/>
    <col min="8972" max="9182" width="9.140625" style="139"/>
    <col min="9183" max="9183" width="61.7109375" style="139" customWidth="1"/>
    <col min="9184" max="9184" width="18.5703125" style="139" customWidth="1"/>
    <col min="9185" max="9224" width="16.85546875" style="139" customWidth="1"/>
    <col min="9225" max="9226" width="18.5703125" style="139" customWidth="1"/>
    <col min="9227" max="9227" width="21.7109375" style="139" customWidth="1"/>
    <col min="9228" max="9438" width="9.140625" style="139"/>
    <col min="9439" max="9439" width="61.7109375" style="139" customWidth="1"/>
    <col min="9440" max="9440" width="18.5703125" style="139" customWidth="1"/>
    <col min="9441" max="9480" width="16.85546875" style="139" customWidth="1"/>
    <col min="9481" max="9482" width="18.5703125" style="139" customWidth="1"/>
    <col min="9483" max="9483" width="21.7109375" style="139" customWidth="1"/>
    <col min="9484" max="9694" width="9.140625" style="139"/>
    <col min="9695" max="9695" width="61.7109375" style="139" customWidth="1"/>
    <col min="9696" max="9696" width="18.5703125" style="139" customWidth="1"/>
    <col min="9697" max="9736" width="16.85546875" style="139" customWidth="1"/>
    <col min="9737" max="9738" width="18.5703125" style="139" customWidth="1"/>
    <col min="9739" max="9739" width="21.7109375" style="139" customWidth="1"/>
    <col min="9740" max="9950" width="9.140625" style="139"/>
    <col min="9951" max="9951" width="61.7109375" style="139" customWidth="1"/>
    <col min="9952" max="9952" width="18.5703125" style="139" customWidth="1"/>
    <col min="9953" max="9992" width="16.85546875" style="139" customWidth="1"/>
    <col min="9993" max="9994" width="18.5703125" style="139" customWidth="1"/>
    <col min="9995" max="9995" width="21.7109375" style="139" customWidth="1"/>
    <col min="9996" max="10206" width="9.140625" style="139"/>
    <col min="10207" max="10207" width="61.7109375" style="139" customWidth="1"/>
    <col min="10208" max="10208" width="18.5703125" style="139" customWidth="1"/>
    <col min="10209" max="10248" width="16.85546875" style="139" customWidth="1"/>
    <col min="10249" max="10250" width="18.5703125" style="139" customWidth="1"/>
    <col min="10251" max="10251" width="21.7109375" style="139" customWidth="1"/>
    <col min="10252" max="10462" width="9.140625" style="139"/>
    <col min="10463" max="10463" width="61.7109375" style="139" customWidth="1"/>
    <col min="10464" max="10464" width="18.5703125" style="139" customWidth="1"/>
    <col min="10465" max="10504" width="16.85546875" style="139" customWidth="1"/>
    <col min="10505" max="10506" width="18.5703125" style="139" customWidth="1"/>
    <col min="10507" max="10507" width="21.7109375" style="139" customWidth="1"/>
    <col min="10508" max="10718" width="9.140625" style="139"/>
    <col min="10719" max="10719" width="61.7109375" style="139" customWidth="1"/>
    <col min="10720" max="10720" width="18.5703125" style="139" customWidth="1"/>
    <col min="10721" max="10760" width="16.85546875" style="139" customWidth="1"/>
    <col min="10761" max="10762" width="18.5703125" style="139" customWidth="1"/>
    <col min="10763" max="10763" width="21.7109375" style="139" customWidth="1"/>
    <col min="10764" max="10974" width="9.140625" style="139"/>
    <col min="10975" max="10975" width="61.7109375" style="139" customWidth="1"/>
    <col min="10976" max="10976" width="18.5703125" style="139" customWidth="1"/>
    <col min="10977" max="11016" width="16.85546875" style="139" customWidth="1"/>
    <col min="11017" max="11018" width="18.5703125" style="139" customWidth="1"/>
    <col min="11019" max="11019" width="21.7109375" style="139" customWidth="1"/>
    <col min="11020" max="11230" width="9.140625" style="139"/>
    <col min="11231" max="11231" width="61.7109375" style="139" customWidth="1"/>
    <col min="11232" max="11232" width="18.5703125" style="139" customWidth="1"/>
    <col min="11233" max="11272" width="16.85546875" style="139" customWidth="1"/>
    <col min="11273" max="11274" width="18.5703125" style="139" customWidth="1"/>
    <col min="11275" max="11275" width="21.7109375" style="139" customWidth="1"/>
    <col min="11276" max="11486" width="9.140625" style="139"/>
    <col min="11487" max="11487" width="61.7109375" style="139" customWidth="1"/>
    <col min="11488" max="11488" width="18.5703125" style="139" customWidth="1"/>
    <col min="11489" max="11528" width="16.85546875" style="139" customWidth="1"/>
    <col min="11529" max="11530" width="18.5703125" style="139" customWidth="1"/>
    <col min="11531" max="11531" width="21.7109375" style="139" customWidth="1"/>
    <col min="11532" max="11742" width="9.140625" style="139"/>
    <col min="11743" max="11743" width="61.7109375" style="139" customWidth="1"/>
    <col min="11744" max="11744" width="18.5703125" style="139" customWidth="1"/>
    <col min="11745" max="11784" width="16.85546875" style="139" customWidth="1"/>
    <col min="11785" max="11786" width="18.5703125" style="139" customWidth="1"/>
    <col min="11787" max="11787" width="21.7109375" style="139" customWidth="1"/>
    <col min="11788" max="11998" width="9.140625" style="139"/>
    <col min="11999" max="11999" width="61.7109375" style="139" customWidth="1"/>
    <col min="12000" max="12000" width="18.5703125" style="139" customWidth="1"/>
    <col min="12001" max="12040" width="16.85546875" style="139" customWidth="1"/>
    <col min="12041" max="12042" width="18.5703125" style="139" customWidth="1"/>
    <col min="12043" max="12043" width="21.7109375" style="139" customWidth="1"/>
    <col min="12044" max="12254" width="9.140625" style="139"/>
    <col min="12255" max="12255" width="61.7109375" style="139" customWidth="1"/>
    <col min="12256" max="12256" width="18.5703125" style="139" customWidth="1"/>
    <col min="12257" max="12296" width="16.85546875" style="139" customWidth="1"/>
    <col min="12297" max="12298" width="18.5703125" style="139" customWidth="1"/>
    <col min="12299" max="12299" width="21.7109375" style="139" customWidth="1"/>
    <col min="12300" max="12510" width="9.140625" style="139"/>
    <col min="12511" max="12511" width="61.7109375" style="139" customWidth="1"/>
    <col min="12512" max="12512" width="18.5703125" style="139" customWidth="1"/>
    <col min="12513" max="12552" width="16.85546875" style="139" customWidth="1"/>
    <col min="12553" max="12554" width="18.5703125" style="139" customWidth="1"/>
    <col min="12555" max="12555" width="21.7109375" style="139" customWidth="1"/>
    <col min="12556" max="12766" width="9.140625" style="139"/>
    <col min="12767" max="12767" width="61.7109375" style="139" customWidth="1"/>
    <col min="12768" max="12768" width="18.5703125" style="139" customWidth="1"/>
    <col min="12769" max="12808" width="16.85546875" style="139" customWidth="1"/>
    <col min="12809" max="12810" width="18.5703125" style="139" customWidth="1"/>
    <col min="12811" max="12811" width="21.7109375" style="139" customWidth="1"/>
    <col min="12812" max="13022" width="9.140625" style="139"/>
    <col min="13023" max="13023" width="61.7109375" style="139" customWidth="1"/>
    <col min="13024" max="13024" width="18.5703125" style="139" customWidth="1"/>
    <col min="13025" max="13064" width="16.85546875" style="139" customWidth="1"/>
    <col min="13065" max="13066" width="18.5703125" style="139" customWidth="1"/>
    <col min="13067" max="13067" width="21.7109375" style="139" customWidth="1"/>
    <col min="13068" max="13278" width="9.140625" style="139"/>
    <col min="13279" max="13279" width="61.7109375" style="139" customWidth="1"/>
    <col min="13280" max="13280" width="18.5703125" style="139" customWidth="1"/>
    <col min="13281" max="13320" width="16.85546875" style="139" customWidth="1"/>
    <col min="13321" max="13322" width="18.5703125" style="139" customWidth="1"/>
    <col min="13323" max="13323" width="21.7109375" style="139" customWidth="1"/>
    <col min="13324" max="13534" width="9.140625" style="139"/>
    <col min="13535" max="13535" width="61.7109375" style="139" customWidth="1"/>
    <col min="13536" max="13536" width="18.5703125" style="139" customWidth="1"/>
    <col min="13537" max="13576" width="16.85546875" style="139" customWidth="1"/>
    <col min="13577" max="13578" width="18.5703125" style="139" customWidth="1"/>
    <col min="13579" max="13579" width="21.7109375" style="139" customWidth="1"/>
    <col min="13580" max="13790" width="9.140625" style="139"/>
    <col min="13791" max="13791" width="61.7109375" style="139" customWidth="1"/>
    <col min="13792" max="13792" width="18.5703125" style="139" customWidth="1"/>
    <col min="13793" max="13832" width="16.85546875" style="139" customWidth="1"/>
    <col min="13833" max="13834" width="18.5703125" style="139" customWidth="1"/>
    <col min="13835" max="13835" width="21.7109375" style="139" customWidth="1"/>
    <col min="13836" max="14046" width="9.140625" style="139"/>
    <col min="14047" max="14047" width="61.7109375" style="139" customWidth="1"/>
    <col min="14048" max="14048" width="18.5703125" style="139" customWidth="1"/>
    <col min="14049" max="14088" width="16.85546875" style="139" customWidth="1"/>
    <col min="14089" max="14090" width="18.5703125" style="139" customWidth="1"/>
    <col min="14091" max="14091" width="21.7109375" style="139" customWidth="1"/>
    <col min="14092" max="14302" width="9.140625" style="139"/>
    <col min="14303" max="14303" width="61.7109375" style="139" customWidth="1"/>
    <col min="14304" max="14304" width="18.5703125" style="139" customWidth="1"/>
    <col min="14305" max="14344" width="16.85546875" style="139" customWidth="1"/>
    <col min="14345" max="14346" width="18.5703125" style="139" customWidth="1"/>
    <col min="14347" max="14347" width="21.7109375" style="139" customWidth="1"/>
    <col min="14348" max="14558" width="9.140625" style="139"/>
    <col min="14559" max="14559" width="61.7109375" style="139" customWidth="1"/>
    <col min="14560" max="14560" width="18.5703125" style="139" customWidth="1"/>
    <col min="14561" max="14600" width="16.85546875" style="139" customWidth="1"/>
    <col min="14601" max="14602" width="18.5703125" style="139" customWidth="1"/>
    <col min="14603" max="14603" width="21.7109375" style="139" customWidth="1"/>
    <col min="14604" max="14814" width="9.140625" style="139"/>
    <col min="14815" max="14815" width="61.7109375" style="139" customWidth="1"/>
    <col min="14816" max="14816" width="18.5703125" style="139" customWidth="1"/>
    <col min="14817" max="14856" width="16.85546875" style="139" customWidth="1"/>
    <col min="14857" max="14858" width="18.5703125" style="139" customWidth="1"/>
    <col min="14859" max="14859" width="21.7109375" style="139" customWidth="1"/>
    <col min="14860" max="15070" width="9.140625" style="139"/>
    <col min="15071" max="15071" width="61.7109375" style="139" customWidth="1"/>
    <col min="15072" max="15072" width="18.5703125" style="139" customWidth="1"/>
    <col min="15073" max="15112" width="16.85546875" style="139" customWidth="1"/>
    <col min="15113" max="15114" width="18.5703125" style="139" customWidth="1"/>
    <col min="15115" max="15115" width="21.7109375" style="139" customWidth="1"/>
    <col min="15116" max="15326" width="9.140625" style="139"/>
    <col min="15327" max="15327" width="61.7109375" style="139" customWidth="1"/>
    <col min="15328" max="15328" width="18.5703125" style="139" customWidth="1"/>
    <col min="15329" max="15368" width="16.85546875" style="139" customWidth="1"/>
    <col min="15369" max="15370" width="18.5703125" style="139" customWidth="1"/>
    <col min="15371" max="15371" width="21.7109375" style="139" customWidth="1"/>
    <col min="15372" max="15582" width="9.140625" style="139"/>
    <col min="15583" max="15583" width="61.7109375" style="139" customWidth="1"/>
    <col min="15584" max="15584" width="18.5703125" style="139" customWidth="1"/>
    <col min="15585" max="15624" width="16.85546875" style="139" customWidth="1"/>
    <col min="15625" max="15626" width="18.5703125" style="139" customWidth="1"/>
    <col min="15627" max="15627" width="21.7109375" style="139" customWidth="1"/>
    <col min="15628" max="15838" width="9.140625" style="139"/>
    <col min="15839" max="15839" width="61.7109375" style="139" customWidth="1"/>
    <col min="15840" max="15840" width="18.5703125" style="139" customWidth="1"/>
    <col min="15841" max="15880" width="16.85546875" style="139" customWidth="1"/>
    <col min="15881" max="15882" width="18.5703125" style="139" customWidth="1"/>
    <col min="15883" max="15883" width="21.7109375" style="139" customWidth="1"/>
    <col min="15884" max="16094" width="9.140625" style="139"/>
    <col min="16095" max="16095" width="61.7109375" style="139" customWidth="1"/>
    <col min="16096" max="16096" width="18.5703125" style="139" customWidth="1"/>
    <col min="16097" max="16136" width="16.85546875" style="139" customWidth="1"/>
    <col min="16137" max="16138" width="18.5703125" style="139" customWidth="1"/>
    <col min="16139" max="16139" width="21.7109375" style="139" customWidth="1"/>
    <col min="16140" max="16384" width="9.140625" style="139"/>
  </cols>
  <sheetData>
    <row r="1" spans="1:13" ht="18.75" x14ac:dyDescent="0.2">
      <c r="A1" s="99"/>
      <c r="B1" s="99"/>
      <c r="C1" s="99"/>
      <c r="D1" s="99"/>
      <c r="G1" s="99"/>
      <c r="H1" s="89" t="s">
        <v>66</v>
      </c>
      <c r="I1" s="99"/>
      <c r="J1" s="99"/>
      <c r="K1" s="89"/>
      <c r="L1" s="99"/>
      <c r="M1" s="99"/>
    </row>
    <row r="2" spans="1:13" ht="18.75" x14ac:dyDescent="0.3">
      <c r="A2" s="99"/>
      <c r="B2" s="99"/>
      <c r="C2" s="99"/>
      <c r="D2" s="99"/>
      <c r="E2" s="139"/>
      <c r="F2" s="139"/>
      <c r="G2" s="99"/>
      <c r="H2" s="90" t="s">
        <v>8</v>
      </c>
      <c r="I2" s="99"/>
      <c r="J2" s="99"/>
      <c r="K2" s="90"/>
      <c r="L2" s="99"/>
      <c r="M2" s="99"/>
    </row>
    <row r="3" spans="1:13" ht="18.75" x14ac:dyDescent="0.3">
      <c r="A3" s="140"/>
      <c r="B3" s="99"/>
      <c r="C3" s="99"/>
      <c r="D3" s="99"/>
      <c r="E3" s="139"/>
      <c r="F3" s="139"/>
      <c r="G3" s="99"/>
      <c r="H3" s="90" t="s">
        <v>321</v>
      </c>
      <c r="I3" s="99"/>
      <c r="J3" s="99"/>
      <c r="K3" s="90"/>
      <c r="L3" s="99"/>
      <c r="M3" s="99"/>
    </row>
    <row r="4" spans="1:13" ht="18.75" x14ac:dyDescent="0.3">
      <c r="A4" s="140"/>
      <c r="B4" s="99"/>
      <c r="C4" s="99"/>
      <c r="D4" s="99"/>
      <c r="E4" s="99"/>
      <c r="F4" s="99"/>
      <c r="G4" s="99"/>
      <c r="H4" s="99"/>
      <c r="I4" s="99"/>
      <c r="J4" s="99"/>
      <c r="K4" s="90"/>
      <c r="L4" s="99"/>
      <c r="M4" s="99"/>
    </row>
    <row r="5" spans="1:13" x14ac:dyDescent="0.2">
      <c r="A5" s="298" t="str">
        <f>'1. паспорт местоположение'!A5:C5</f>
        <v>Год раскрытия информации: 2023 год</v>
      </c>
      <c r="B5" s="298"/>
      <c r="C5" s="298"/>
      <c r="D5" s="298"/>
      <c r="E5" s="298"/>
      <c r="F5" s="298"/>
      <c r="G5" s="298"/>
      <c r="H5" s="298"/>
      <c r="I5" s="58"/>
      <c r="J5" s="58"/>
      <c r="K5" s="58"/>
      <c r="L5" s="58"/>
      <c r="M5" s="58"/>
    </row>
    <row r="6" spans="1:13" ht="18.75" x14ac:dyDescent="0.3">
      <c r="A6" s="140"/>
      <c r="B6" s="99"/>
      <c r="C6" s="99"/>
      <c r="D6" s="99"/>
      <c r="E6" s="99"/>
      <c r="F6" s="99"/>
      <c r="G6" s="99"/>
      <c r="H6" s="99"/>
      <c r="I6" s="99"/>
      <c r="J6" s="99"/>
      <c r="K6" s="90"/>
      <c r="L6" s="99"/>
      <c r="M6" s="99"/>
    </row>
    <row r="7" spans="1:13" ht="18.75" x14ac:dyDescent="0.2">
      <c r="A7" s="250" t="s">
        <v>7</v>
      </c>
      <c r="B7" s="250"/>
      <c r="C7" s="250"/>
      <c r="D7" s="250"/>
      <c r="E7" s="250"/>
      <c r="F7" s="250"/>
      <c r="G7" s="250"/>
      <c r="H7" s="250"/>
      <c r="I7" s="122"/>
      <c r="J7" s="122"/>
      <c r="K7" s="122"/>
      <c r="L7" s="122"/>
      <c r="M7" s="122"/>
    </row>
    <row r="8" spans="1:13" ht="18.75" x14ac:dyDescent="0.2">
      <c r="A8" s="141"/>
      <c r="B8" s="141"/>
      <c r="C8" s="141"/>
      <c r="D8" s="141"/>
      <c r="E8" s="141"/>
      <c r="F8" s="141"/>
      <c r="G8" s="141"/>
      <c r="H8" s="141"/>
      <c r="I8" s="141"/>
      <c r="J8" s="141"/>
      <c r="K8" s="141"/>
      <c r="L8" s="122"/>
      <c r="M8" s="122"/>
    </row>
    <row r="9" spans="1:13" ht="18.75" x14ac:dyDescent="0.2">
      <c r="A9" s="249" t="str">
        <f>'1. паспорт местоположение'!A9:C9</f>
        <v>Акционерное общество "Россети Янтарь"</v>
      </c>
      <c r="B9" s="249"/>
      <c r="C9" s="249"/>
      <c r="D9" s="249"/>
      <c r="E9" s="249"/>
      <c r="F9" s="249"/>
      <c r="G9" s="249"/>
      <c r="H9" s="249"/>
      <c r="I9" s="123"/>
      <c r="J9" s="123"/>
      <c r="K9" s="123"/>
      <c r="L9" s="123"/>
      <c r="M9" s="123"/>
    </row>
    <row r="10" spans="1:13" x14ac:dyDescent="0.2">
      <c r="A10" s="247" t="s">
        <v>6</v>
      </c>
      <c r="B10" s="247"/>
      <c r="C10" s="247"/>
      <c r="D10" s="247"/>
      <c r="E10" s="247"/>
      <c r="F10" s="247"/>
      <c r="G10" s="247"/>
      <c r="H10" s="247"/>
      <c r="I10" s="124"/>
      <c r="J10" s="124"/>
      <c r="K10" s="124"/>
      <c r="L10" s="124"/>
      <c r="M10" s="124"/>
    </row>
    <row r="11" spans="1:13" ht="18.75" x14ac:dyDescent="0.2">
      <c r="A11" s="141"/>
      <c r="B11" s="141"/>
      <c r="C11" s="141"/>
      <c r="D11" s="141"/>
      <c r="E11" s="141"/>
      <c r="F11" s="141"/>
      <c r="G11" s="141"/>
      <c r="H11" s="141"/>
      <c r="I11" s="141"/>
      <c r="J11" s="141"/>
      <c r="K11" s="141"/>
      <c r="L11" s="122"/>
      <c r="M11" s="122"/>
    </row>
    <row r="12" spans="1:13" ht="18.75" x14ac:dyDescent="0.2">
      <c r="A12" s="249" t="str">
        <f>'1. паспорт местоположение'!A12:C12</f>
        <v>M_92-26-23</v>
      </c>
      <c r="B12" s="249"/>
      <c r="C12" s="249"/>
      <c r="D12" s="249"/>
      <c r="E12" s="249"/>
      <c r="F12" s="249"/>
      <c r="G12" s="249"/>
      <c r="H12" s="249"/>
      <c r="I12" s="123"/>
      <c r="J12" s="123"/>
      <c r="K12" s="123"/>
      <c r="L12" s="123"/>
      <c r="M12" s="123"/>
    </row>
    <row r="13" spans="1:13" x14ac:dyDescent="0.2">
      <c r="A13" s="247" t="s">
        <v>5</v>
      </c>
      <c r="B13" s="247"/>
      <c r="C13" s="247"/>
      <c r="D13" s="247"/>
      <c r="E13" s="247"/>
      <c r="F13" s="247"/>
      <c r="G13" s="247"/>
      <c r="H13" s="247"/>
      <c r="I13" s="124"/>
      <c r="J13" s="124"/>
      <c r="K13" s="124"/>
      <c r="L13" s="124"/>
      <c r="M13" s="124"/>
    </row>
    <row r="14" spans="1:13" ht="18.75" x14ac:dyDescent="0.2">
      <c r="A14" s="142"/>
      <c r="B14" s="142"/>
      <c r="C14" s="142"/>
      <c r="D14" s="142"/>
      <c r="E14" s="142"/>
      <c r="F14" s="142"/>
      <c r="G14" s="142"/>
      <c r="H14" s="142"/>
      <c r="I14" s="142"/>
      <c r="J14" s="142"/>
      <c r="K14" s="142"/>
      <c r="L14" s="142"/>
      <c r="M14" s="142"/>
    </row>
    <row r="15" spans="1:13" ht="18.75" x14ac:dyDescent="0.2">
      <c r="A15" s="249" t="str">
        <f>'1. паспорт местоположение'!A15:C15</f>
        <v>Покупка четырех полноприводных автомобилей типа пассажирский фургон на шесть мест для перевозки ремонтной бригады</v>
      </c>
      <c r="B15" s="249"/>
      <c r="C15" s="249"/>
      <c r="D15" s="249"/>
      <c r="E15" s="249"/>
      <c r="F15" s="249"/>
      <c r="G15" s="249"/>
      <c r="H15" s="249"/>
      <c r="I15" s="123"/>
      <c r="J15" s="123"/>
      <c r="K15" s="123"/>
      <c r="L15" s="123"/>
      <c r="M15" s="123"/>
    </row>
    <row r="16" spans="1:13" x14ac:dyDescent="0.2">
      <c r="A16" s="247" t="s">
        <v>4</v>
      </c>
      <c r="B16" s="247"/>
      <c r="C16" s="247"/>
      <c r="D16" s="247"/>
      <c r="E16" s="247"/>
      <c r="F16" s="247"/>
      <c r="G16" s="247"/>
      <c r="H16" s="247"/>
      <c r="I16" s="124"/>
      <c r="J16" s="124"/>
      <c r="K16" s="124"/>
      <c r="L16" s="124"/>
      <c r="M16" s="124"/>
    </row>
    <row r="17" spans="1:13" ht="18.75" x14ac:dyDescent="0.2">
      <c r="A17" s="144"/>
      <c r="B17" s="144"/>
      <c r="C17" s="144"/>
      <c r="D17" s="144"/>
      <c r="E17" s="144"/>
      <c r="F17" s="144"/>
      <c r="G17" s="144"/>
      <c r="H17" s="144"/>
      <c r="I17" s="144"/>
      <c r="J17" s="144"/>
      <c r="K17" s="144"/>
      <c r="L17" s="144"/>
      <c r="M17" s="144"/>
    </row>
    <row r="18" spans="1:13" ht="18.75" x14ac:dyDescent="0.2">
      <c r="A18" s="249" t="s">
        <v>452</v>
      </c>
      <c r="B18" s="249"/>
      <c r="C18" s="249"/>
      <c r="D18" s="249"/>
      <c r="E18" s="249"/>
      <c r="F18" s="249"/>
      <c r="G18" s="249"/>
      <c r="H18" s="249"/>
      <c r="I18" s="146"/>
      <c r="J18" s="146"/>
      <c r="K18" s="146"/>
      <c r="L18" s="146"/>
      <c r="M18" s="146"/>
    </row>
    <row r="19" spans="1:13" x14ac:dyDescent="0.2">
      <c r="A19" s="147"/>
    </row>
    <row r="20" spans="1:13" x14ac:dyDescent="0.2">
      <c r="A20" s="147"/>
    </row>
    <row r="21" spans="1:13" x14ac:dyDescent="0.2">
      <c r="A21" s="147"/>
    </row>
    <row r="22" spans="1:13" x14ac:dyDescent="0.2">
      <c r="A22" s="147"/>
    </row>
    <row r="23" spans="1:13" x14ac:dyDescent="0.2">
      <c r="D23" s="149"/>
    </row>
    <row r="24" spans="1:13" ht="16.5" thickBot="1" x14ac:dyDescent="0.25">
      <c r="A24" s="150" t="s">
        <v>320</v>
      </c>
      <c r="B24" s="151" t="s">
        <v>1</v>
      </c>
      <c r="D24" s="152"/>
      <c r="E24" s="153"/>
      <c r="F24" s="153"/>
      <c r="G24" s="153"/>
      <c r="H24" s="153"/>
    </row>
    <row r="25" spans="1:13" x14ac:dyDescent="0.2">
      <c r="A25" s="154" t="s">
        <v>488</v>
      </c>
      <c r="B25" s="155">
        <f>'6.2. Паспорт фин осв ввод'!C30*1000000</f>
        <v>4975860</v>
      </c>
    </row>
    <row r="26" spans="1:13" x14ac:dyDescent="0.2">
      <c r="A26" s="156" t="s">
        <v>318</v>
      </c>
      <c r="B26" s="157">
        <v>0</v>
      </c>
    </row>
    <row r="27" spans="1:13" x14ac:dyDescent="0.2">
      <c r="A27" s="156" t="s">
        <v>316</v>
      </c>
      <c r="B27" s="157">
        <v>10</v>
      </c>
      <c r="D27" s="149" t="s">
        <v>319</v>
      </c>
    </row>
    <row r="28" spans="1:13" ht="16.149999999999999" customHeight="1" thickBot="1" x14ac:dyDescent="0.25">
      <c r="A28" s="158" t="s">
        <v>314</v>
      </c>
      <c r="B28" s="159">
        <v>1</v>
      </c>
      <c r="D28" s="287" t="s">
        <v>317</v>
      </c>
      <c r="E28" s="288"/>
      <c r="F28" s="289"/>
      <c r="G28" s="290" t="str">
        <f>IF(SUM(B89:L89)=0,"не окупается",SUM(B89:L89))</f>
        <v>не окупается</v>
      </c>
      <c r="H28" s="291"/>
    </row>
    <row r="29" spans="1:13" ht="15.6" customHeight="1" x14ac:dyDescent="0.2">
      <c r="A29" s="154" t="s">
        <v>312</v>
      </c>
      <c r="B29" s="155">
        <f>B25*0.01</f>
        <v>49758.6</v>
      </c>
      <c r="D29" s="287" t="s">
        <v>315</v>
      </c>
      <c r="E29" s="288"/>
      <c r="F29" s="289"/>
      <c r="G29" s="290" t="str">
        <f>IF(SUM(B90:L90)=0,"не окупается",SUM(B90:L90))</f>
        <v>не окупается</v>
      </c>
      <c r="H29" s="291"/>
    </row>
    <row r="30" spans="1:13" ht="27.6" customHeight="1" x14ac:dyDescent="0.2">
      <c r="A30" s="156" t="s">
        <v>489</v>
      </c>
      <c r="B30" s="157">
        <v>1</v>
      </c>
      <c r="D30" s="287" t="s">
        <v>313</v>
      </c>
      <c r="E30" s="288"/>
      <c r="F30" s="289"/>
      <c r="G30" s="293">
        <f>L87</f>
        <v>-5339809.0336695295</v>
      </c>
      <c r="H30" s="294"/>
    </row>
    <row r="31" spans="1:13" x14ac:dyDescent="0.2">
      <c r="A31" s="156" t="s">
        <v>311</v>
      </c>
      <c r="B31" s="157">
        <v>1</v>
      </c>
      <c r="D31" s="295"/>
      <c r="E31" s="296"/>
      <c r="F31" s="297"/>
      <c r="G31" s="295"/>
      <c r="H31" s="297"/>
    </row>
    <row r="32" spans="1:13" x14ac:dyDescent="0.2">
      <c r="A32" s="156" t="s">
        <v>289</v>
      </c>
      <c r="B32" s="157"/>
    </row>
    <row r="33" spans="1:12" x14ac:dyDescent="0.2">
      <c r="A33" s="156" t="s">
        <v>310</v>
      </c>
      <c r="B33" s="157"/>
    </row>
    <row r="34" spans="1:12" x14ac:dyDescent="0.2">
      <c r="A34" s="156" t="s">
        <v>309</v>
      </c>
      <c r="B34" s="157"/>
    </row>
    <row r="35" spans="1:12" x14ac:dyDescent="0.2">
      <c r="A35" s="160"/>
      <c r="B35" s="157"/>
    </row>
    <row r="36" spans="1:12" ht="16.5" thickBot="1" x14ac:dyDescent="0.25">
      <c r="A36" s="158" t="s">
        <v>281</v>
      </c>
      <c r="B36" s="161">
        <v>0.2</v>
      </c>
    </row>
    <row r="37" spans="1:12" x14ac:dyDescent="0.2">
      <c r="A37" s="154" t="s">
        <v>490</v>
      </c>
      <c r="B37" s="155">
        <v>0</v>
      </c>
    </row>
    <row r="38" spans="1:12" x14ac:dyDescent="0.2">
      <c r="A38" s="156" t="s">
        <v>308</v>
      </c>
      <c r="B38" s="157"/>
    </row>
    <row r="39" spans="1:12" ht="16.5" thickBot="1" x14ac:dyDescent="0.25">
      <c r="A39" s="160" t="s">
        <v>307</v>
      </c>
      <c r="B39" s="162"/>
    </row>
    <row r="40" spans="1:12" x14ac:dyDescent="0.2">
      <c r="A40" s="163" t="s">
        <v>491</v>
      </c>
      <c r="B40" s="164">
        <v>1</v>
      </c>
    </row>
    <row r="41" spans="1:12" x14ac:dyDescent="0.2">
      <c r="A41" s="165" t="s">
        <v>306</v>
      </c>
      <c r="B41" s="166"/>
    </row>
    <row r="42" spans="1:12" x14ac:dyDescent="0.2">
      <c r="A42" s="165" t="s">
        <v>305</v>
      </c>
      <c r="B42" s="167"/>
    </row>
    <row r="43" spans="1:12" x14ac:dyDescent="0.2">
      <c r="A43" s="165" t="s">
        <v>304</v>
      </c>
      <c r="B43" s="167">
        <v>0</v>
      </c>
    </row>
    <row r="44" spans="1:12" x14ac:dyDescent="0.2">
      <c r="A44" s="165" t="s">
        <v>303</v>
      </c>
      <c r="B44" s="167">
        <v>0.13</v>
      </c>
    </row>
    <row r="45" spans="1:12" x14ac:dyDescent="0.2">
      <c r="A45" s="165" t="s">
        <v>302</v>
      </c>
      <c r="B45" s="167">
        <f>1-B43</f>
        <v>1</v>
      </c>
    </row>
    <row r="46" spans="1:12" ht="16.5" thickBot="1" x14ac:dyDescent="0.25">
      <c r="A46" s="168" t="s">
        <v>301</v>
      </c>
      <c r="B46" s="169">
        <f>B45*B44+B43*B42*(1-B36)</f>
        <v>0.13</v>
      </c>
    </row>
    <row r="47" spans="1:12" s="138" customFormat="1" x14ac:dyDescent="0.2">
      <c r="A47" s="170"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8" customFormat="1" x14ac:dyDescent="0.2">
      <c r="A48" s="61" t="s">
        <v>299</v>
      </c>
      <c r="B48" s="171">
        <f>C102</f>
        <v>4.9001762230179997E-2</v>
      </c>
      <c r="C48" s="171">
        <f t="shared" ref="C48:L48" si="1">D102</f>
        <v>4.7000273037249997E-2</v>
      </c>
      <c r="D48" s="171">
        <f t="shared" si="1"/>
        <v>4.7000273037249997E-2</v>
      </c>
      <c r="E48" s="171">
        <f t="shared" si="1"/>
        <v>4.7000273037249997E-2</v>
      </c>
      <c r="F48" s="171">
        <f t="shared" si="1"/>
        <v>4.7000273037249997E-2</v>
      </c>
      <c r="G48" s="171">
        <f t="shared" si="1"/>
        <v>4.7000273037249997E-2</v>
      </c>
      <c r="H48" s="171">
        <f t="shared" si="1"/>
        <v>4.7000273037249997E-2</v>
      </c>
      <c r="I48" s="171">
        <f t="shared" si="1"/>
        <v>4.7000273037249997E-2</v>
      </c>
      <c r="J48" s="171">
        <f t="shared" si="1"/>
        <v>4.7000273037249997E-2</v>
      </c>
      <c r="K48" s="171">
        <f t="shared" si="1"/>
        <v>4.7000273037249997E-2</v>
      </c>
      <c r="L48" s="171">
        <f t="shared" si="1"/>
        <v>4.7000273037249997E-2</v>
      </c>
    </row>
    <row r="49" spans="1:13" s="138" customFormat="1" x14ac:dyDescent="0.2">
      <c r="A49" s="61" t="s">
        <v>298</v>
      </c>
      <c r="B49" s="171">
        <f>C103</f>
        <v>0.10250459143275026</v>
      </c>
      <c r="C49" s="171">
        <f t="shared" ref="C49:L49" si="2">D103</f>
        <v>0.1543226082549114</v>
      </c>
      <c r="D49" s="171">
        <f t="shared" si="2"/>
        <v>0.20857608601596289</v>
      </c>
      <c r="E49" s="171">
        <f t="shared" si="2"/>
        <v>0.26537949204500411</v>
      </c>
      <c r="F49" s="171">
        <f t="shared" si="2"/>
        <v>0.324852673666856</v>
      </c>
      <c r="G49" s="171">
        <f t="shared" si="2"/>
        <v>0.38712111106332903</v>
      </c>
      <c r="H49" s="171">
        <f t="shared" si="2"/>
        <v>0.45231618201903911</v>
      </c>
      <c r="I49" s="171">
        <f t="shared" si="2"/>
        <v>0.52057543911035054</v>
      </c>
      <c r="J49" s="171">
        <f t="shared" si="2"/>
        <v>0.59204289992227332</v>
      </c>
      <c r="K49" s="171">
        <f t="shared" si="2"/>
        <v>0.66686935090563559</v>
      </c>
      <c r="L49" s="171">
        <f t="shared" si="2"/>
        <v>0.74521266551562437</v>
      </c>
    </row>
    <row r="50" spans="1:13" s="138" customFormat="1" ht="16.5" thickBot="1" x14ac:dyDescent="0.25">
      <c r="A50" s="63" t="s">
        <v>492</v>
      </c>
      <c r="B50" s="64"/>
      <c r="C50" s="64"/>
      <c r="D50" s="64"/>
      <c r="E50" s="64"/>
      <c r="F50" s="64"/>
      <c r="G50" s="64"/>
      <c r="H50" s="64"/>
      <c r="I50" s="64"/>
      <c r="J50" s="64"/>
      <c r="K50" s="64"/>
      <c r="L50" s="64"/>
    </row>
    <row r="51" spans="1:13" ht="16.5" thickBot="1" x14ac:dyDescent="0.25">
      <c r="M51" s="139"/>
    </row>
    <row r="52" spans="1:13"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row>
    <row r="53" spans="1:13"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row>
    <row r="54" spans="1:13" x14ac:dyDescent="0.2">
      <c r="A54" s="61" t="s">
        <v>295</v>
      </c>
      <c r="B54" s="62">
        <f>B25*B28*B43*1.18</f>
        <v>0</v>
      </c>
      <c r="C54" s="62">
        <v>0</v>
      </c>
      <c r="D54" s="62">
        <v>0</v>
      </c>
      <c r="E54" s="62">
        <v>0</v>
      </c>
      <c r="F54" s="62">
        <v>0</v>
      </c>
      <c r="G54" s="62">
        <v>0</v>
      </c>
      <c r="H54" s="62">
        <v>0</v>
      </c>
      <c r="I54" s="62">
        <v>0</v>
      </c>
      <c r="J54" s="62">
        <v>0</v>
      </c>
      <c r="K54" s="62">
        <v>0</v>
      </c>
      <c r="L54" s="62">
        <v>0</v>
      </c>
      <c r="M54" s="139"/>
    </row>
    <row r="55" spans="1:13"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row>
    <row r="56" spans="1:13"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row>
    <row r="57" spans="1:13" s="138" customFormat="1" ht="16.5" thickBot="1" x14ac:dyDescent="0.25">
      <c r="A57" s="172"/>
      <c r="B57" s="173"/>
      <c r="C57" s="173"/>
      <c r="D57" s="173"/>
      <c r="E57" s="173"/>
      <c r="F57" s="173"/>
      <c r="G57" s="173"/>
      <c r="H57" s="173"/>
      <c r="I57" s="173"/>
      <c r="J57" s="173"/>
      <c r="K57" s="173"/>
      <c r="L57" s="173"/>
    </row>
    <row r="58" spans="1:13" x14ac:dyDescent="0.2">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row>
    <row r="59" spans="1:13"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row>
    <row r="60" spans="1:13" x14ac:dyDescent="0.2">
      <c r="A60" s="61" t="s">
        <v>291</v>
      </c>
      <c r="B60" s="62">
        <f t="shared" ref="B60:L60" si="9">SUM(B61:B65)</f>
        <v>0</v>
      </c>
      <c r="C60" s="62">
        <f t="shared" si="9"/>
        <v>-57437.476935112834</v>
      </c>
      <c r="D60" s="62">
        <f>SUM(D61:D65)</f>
        <v>-60137.054033633889</v>
      </c>
      <c r="E60" s="62">
        <f t="shared" si="9"/>
        <v>-62963.511992870539</v>
      </c>
      <c r="F60" s="62">
        <f t="shared" si="9"/>
        <v>-65922.814247919625</v>
      </c>
      <c r="G60" s="62">
        <f t="shared" si="9"/>
        <v>-69021.204516955768</v>
      </c>
      <c r="H60" s="62">
        <f t="shared" si="9"/>
        <v>-72265.219974612555</v>
      </c>
      <c r="I60" s="62">
        <f t="shared" si="9"/>
        <v>-75661.705044516289</v>
      </c>
      <c r="J60" s="62">
        <f t="shared" si="9"/>
        <v>-79217.82584007243</v>
      </c>
      <c r="K60" s="62">
        <f t="shared" si="9"/>
        <v>-82941.085283973152</v>
      </c>
      <c r="L60" s="62">
        <f t="shared" si="9"/>
        <v>-86839.338938325745</v>
      </c>
      <c r="M60" s="139"/>
    </row>
    <row r="61" spans="1:13" x14ac:dyDescent="0.2">
      <c r="A61" s="67" t="s">
        <v>290</v>
      </c>
      <c r="B61" s="62"/>
      <c r="C61" s="62">
        <f>-IF(C$47&lt;=$B$30,0,$B$29*(1+C$49)*$B$28)</f>
        <v>-57437.476935112834</v>
      </c>
      <c r="D61" s="62">
        <f>-IF(D$47&lt;=$B$30,0,$B$29*(1+D$49)*$B$28)</f>
        <v>-60137.054033633889</v>
      </c>
      <c r="E61" s="62">
        <f t="shared" ref="E61:L61" si="10">-IF(E$47&lt;=$B$30,0,$B$29*(1+E$49)*$B$28)</f>
        <v>-62963.511992870539</v>
      </c>
      <c r="F61" s="62">
        <f t="shared" si="10"/>
        <v>-65922.814247919625</v>
      </c>
      <c r="G61" s="62">
        <f t="shared" si="10"/>
        <v>-69021.204516955768</v>
      </c>
      <c r="H61" s="62">
        <f t="shared" si="10"/>
        <v>-72265.219974612555</v>
      </c>
      <c r="I61" s="62">
        <f t="shared" si="10"/>
        <v>-75661.705044516289</v>
      </c>
      <c r="J61" s="62">
        <f t="shared" si="10"/>
        <v>-79217.82584007243</v>
      </c>
      <c r="K61" s="62">
        <f t="shared" si="10"/>
        <v>-82941.085283973152</v>
      </c>
      <c r="L61" s="62">
        <f t="shared" si="10"/>
        <v>-86839.338938325745</v>
      </c>
      <c r="M61" s="139"/>
    </row>
    <row r="62" spans="1:13" x14ac:dyDescent="0.2">
      <c r="A62" s="67" t="str">
        <f>A32</f>
        <v>Прочие расходы при эксплуатации объекта, руб. без НДС</v>
      </c>
      <c r="B62" s="62"/>
      <c r="C62" s="62"/>
      <c r="D62" s="62"/>
      <c r="E62" s="62"/>
      <c r="F62" s="62"/>
      <c r="G62" s="62"/>
      <c r="H62" s="62"/>
      <c r="I62" s="62"/>
      <c r="J62" s="62"/>
      <c r="K62" s="62"/>
      <c r="L62" s="62"/>
      <c r="M62" s="139"/>
    </row>
    <row r="63" spans="1:13" x14ac:dyDescent="0.2">
      <c r="A63" s="67" t="s">
        <v>490</v>
      </c>
      <c r="B63" s="62"/>
      <c r="C63" s="62"/>
      <c r="D63" s="62"/>
      <c r="E63" s="62"/>
      <c r="F63" s="62"/>
      <c r="G63" s="62"/>
      <c r="H63" s="62"/>
      <c r="I63" s="62"/>
      <c r="J63" s="62"/>
      <c r="K63" s="62"/>
      <c r="L63" s="62"/>
      <c r="M63" s="139"/>
    </row>
    <row r="64" spans="1:13" x14ac:dyDescent="0.2">
      <c r="A64" s="67" t="s">
        <v>490</v>
      </c>
      <c r="B64" s="62"/>
      <c r="C64" s="62"/>
      <c r="D64" s="62"/>
      <c r="E64" s="62"/>
      <c r="F64" s="62"/>
      <c r="G64" s="62"/>
      <c r="H64" s="62"/>
      <c r="I64" s="62"/>
      <c r="J64" s="62"/>
      <c r="K64" s="62"/>
      <c r="L64" s="62"/>
      <c r="M64" s="139"/>
    </row>
    <row r="65" spans="1:13" ht="31.5" x14ac:dyDescent="0.2">
      <c r="A65" s="67" t="s">
        <v>494</v>
      </c>
      <c r="B65" s="62"/>
      <c r="C65" s="62"/>
      <c r="D65" s="62"/>
      <c r="E65" s="62"/>
      <c r="F65" s="62"/>
      <c r="G65" s="62"/>
      <c r="H65" s="62"/>
      <c r="I65" s="62"/>
      <c r="J65" s="62"/>
      <c r="K65" s="62"/>
      <c r="L65" s="62"/>
      <c r="M65" s="139"/>
    </row>
    <row r="66" spans="1:13" ht="28.5" x14ac:dyDescent="0.2">
      <c r="A66" s="68" t="s">
        <v>288</v>
      </c>
      <c r="B66" s="66">
        <f t="shared" ref="B66:L66" si="11">B59+B60</f>
        <v>0</v>
      </c>
      <c r="C66" s="66">
        <f t="shared" si="11"/>
        <v>-57437.476935112834</v>
      </c>
      <c r="D66" s="66">
        <f t="shared" si="11"/>
        <v>-60137.054033633889</v>
      </c>
      <c r="E66" s="66">
        <f t="shared" si="11"/>
        <v>-62963.511992870539</v>
      </c>
      <c r="F66" s="66">
        <f t="shared" si="11"/>
        <v>-65922.814247919625</v>
      </c>
      <c r="G66" s="66">
        <f t="shared" si="11"/>
        <v>-69021.204516955768</v>
      </c>
      <c r="H66" s="66">
        <f t="shared" si="11"/>
        <v>-72265.219974612555</v>
      </c>
      <c r="I66" s="66">
        <f t="shared" si="11"/>
        <v>-75661.705044516289</v>
      </c>
      <c r="J66" s="66">
        <f t="shared" si="11"/>
        <v>-79217.82584007243</v>
      </c>
      <c r="K66" s="66">
        <f t="shared" si="11"/>
        <v>-82941.085283973152</v>
      </c>
      <c r="L66" s="66">
        <f t="shared" si="11"/>
        <v>-86839.338938325745</v>
      </c>
      <c r="M66" s="139"/>
    </row>
    <row r="67" spans="1:13" x14ac:dyDescent="0.2">
      <c r="A67" s="67" t="s">
        <v>283</v>
      </c>
      <c r="C67" s="62">
        <f>-($B$25)*$B$28/$B$27</f>
        <v>-497586</v>
      </c>
      <c r="D67" s="62">
        <f>C67</f>
        <v>-497586</v>
      </c>
      <c r="E67" s="62">
        <f t="shared" ref="E67:L67" si="12">D67</f>
        <v>-497586</v>
      </c>
      <c r="F67" s="62">
        <f t="shared" si="12"/>
        <v>-497586</v>
      </c>
      <c r="G67" s="62">
        <f t="shared" si="12"/>
        <v>-497586</v>
      </c>
      <c r="H67" s="62">
        <f t="shared" si="12"/>
        <v>-497586</v>
      </c>
      <c r="I67" s="62">
        <f t="shared" si="12"/>
        <v>-497586</v>
      </c>
      <c r="J67" s="62">
        <f t="shared" si="12"/>
        <v>-497586</v>
      </c>
      <c r="K67" s="62">
        <f t="shared" si="12"/>
        <v>-497586</v>
      </c>
      <c r="L67" s="62">
        <f t="shared" si="12"/>
        <v>-497586</v>
      </c>
      <c r="M67" s="139"/>
    </row>
    <row r="68" spans="1:13" ht="28.5" x14ac:dyDescent="0.2">
      <c r="A68" s="68" t="s">
        <v>284</v>
      </c>
      <c r="B68" s="66">
        <f t="shared" ref="B68:J68" si="13">B66+B67</f>
        <v>0</v>
      </c>
      <c r="C68" s="66">
        <f>C66+C67</f>
        <v>-555023.47693511285</v>
      </c>
      <c r="D68" s="66">
        <f>D66+D67</f>
        <v>-557723.0540336339</v>
      </c>
      <c r="E68" s="66">
        <f t="shared" si="13"/>
        <v>-560549.5119928706</v>
      </c>
      <c r="F68" s="66">
        <f>F66+C67</f>
        <v>-563508.8142479196</v>
      </c>
      <c r="G68" s="66">
        <f t="shared" si="13"/>
        <v>-566607.20451695577</v>
      </c>
      <c r="H68" s="66">
        <f t="shared" si="13"/>
        <v>-569851.21997461258</v>
      </c>
      <c r="I68" s="66">
        <f t="shared" si="13"/>
        <v>-573247.70504451625</v>
      </c>
      <c r="J68" s="66">
        <f t="shared" si="13"/>
        <v>-576803.82584007247</v>
      </c>
      <c r="K68" s="66">
        <f>K66+K67</f>
        <v>-580527.08528397314</v>
      </c>
      <c r="L68" s="66">
        <f>L66+L67</f>
        <v>-584425.33893832576</v>
      </c>
      <c r="M68" s="139"/>
    </row>
    <row r="69" spans="1:13"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row>
    <row r="70" spans="1:13" ht="14.25" x14ac:dyDescent="0.2">
      <c r="A70" s="68" t="s">
        <v>287</v>
      </c>
      <c r="B70" s="66">
        <f t="shared" ref="B70:L70" si="15">B68+B69</f>
        <v>0</v>
      </c>
      <c r="C70" s="66">
        <f t="shared" si="15"/>
        <v>-555023.47693511285</v>
      </c>
      <c r="D70" s="66">
        <f t="shared" si="15"/>
        <v>-557723.0540336339</v>
      </c>
      <c r="E70" s="66">
        <f t="shared" si="15"/>
        <v>-560549.5119928706</v>
      </c>
      <c r="F70" s="66">
        <f t="shared" si="15"/>
        <v>-563508.8142479196</v>
      </c>
      <c r="G70" s="66">
        <f t="shared" si="15"/>
        <v>-566607.20451695577</v>
      </c>
      <c r="H70" s="66">
        <f t="shared" si="15"/>
        <v>-569851.21997461258</v>
      </c>
      <c r="I70" s="66">
        <f t="shared" si="15"/>
        <v>-573247.70504451625</v>
      </c>
      <c r="J70" s="66">
        <f t="shared" si="15"/>
        <v>-576803.82584007247</v>
      </c>
      <c r="K70" s="66">
        <f t="shared" si="15"/>
        <v>-580527.08528397314</v>
      </c>
      <c r="L70" s="66">
        <f t="shared" si="15"/>
        <v>-584425.33893832576</v>
      </c>
      <c r="M70" s="139"/>
    </row>
    <row r="71" spans="1:13" x14ac:dyDescent="0.2">
      <c r="A71" s="67" t="s">
        <v>281</v>
      </c>
      <c r="B71" s="62">
        <f t="shared" ref="B71:L71" si="16">-B70*$B$36</f>
        <v>0</v>
      </c>
      <c r="C71" s="62">
        <f t="shared" si="16"/>
        <v>111004.69538702257</v>
      </c>
      <c r="D71" s="62">
        <f t="shared" si="16"/>
        <v>111544.61080672679</v>
      </c>
      <c r="E71" s="62">
        <f t="shared" si="16"/>
        <v>112109.90239857412</v>
      </c>
      <c r="F71" s="62">
        <f t="shared" si="16"/>
        <v>112701.76284958393</v>
      </c>
      <c r="G71" s="62">
        <f t="shared" si="16"/>
        <v>113321.44090339117</v>
      </c>
      <c r="H71" s="62">
        <f t="shared" si="16"/>
        <v>113970.24399492252</v>
      </c>
      <c r="I71" s="62">
        <f t="shared" si="16"/>
        <v>114649.54100890325</v>
      </c>
      <c r="J71" s="62">
        <f t="shared" si="16"/>
        <v>115360.76516801451</v>
      </c>
      <c r="K71" s="62">
        <f t="shared" si="16"/>
        <v>116105.41705679463</v>
      </c>
      <c r="L71" s="62">
        <f t="shared" si="16"/>
        <v>116885.06778766516</v>
      </c>
      <c r="M71" s="139"/>
    </row>
    <row r="72" spans="1:13" ht="15" thickBot="1" x14ac:dyDescent="0.25">
      <c r="A72" s="70" t="s">
        <v>286</v>
      </c>
      <c r="B72" s="71">
        <f t="shared" ref="B72:L72" si="17">B70+B71</f>
        <v>0</v>
      </c>
      <c r="C72" s="71">
        <f t="shared" si="17"/>
        <v>-444018.78154809028</v>
      </c>
      <c r="D72" s="71">
        <f t="shared" si="17"/>
        <v>-446178.44322690711</v>
      </c>
      <c r="E72" s="71">
        <f t="shared" si="17"/>
        <v>-448439.60959429649</v>
      </c>
      <c r="F72" s="71">
        <f t="shared" si="17"/>
        <v>-450807.05139833566</v>
      </c>
      <c r="G72" s="71">
        <f t="shared" si="17"/>
        <v>-453285.7636135646</v>
      </c>
      <c r="H72" s="71">
        <f t="shared" si="17"/>
        <v>-455880.97597969009</v>
      </c>
      <c r="I72" s="71">
        <f t="shared" si="17"/>
        <v>-458598.16403561301</v>
      </c>
      <c r="J72" s="71">
        <f t="shared" si="17"/>
        <v>-461443.06067205797</v>
      </c>
      <c r="K72" s="71">
        <f t="shared" si="17"/>
        <v>-464421.66822717851</v>
      </c>
      <c r="L72" s="71">
        <f t="shared" si="17"/>
        <v>-467540.27115066058</v>
      </c>
      <c r="M72" s="139"/>
    </row>
    <row r="73" spans="1:13" s="237" customFormat="1" ht="16.5" thickBot="1" x14ac:dyDescent="0.25">
      <c r="A73" s="235"/>
      <c r="B73" s="236">
        <v>1.5</v>
      </c>
      <c r="C73" s="236">
        <f>B73+1</f>
        <v>2.5</v>
      </c>
      <c r="D73" s="236">
        <f t="shared" ref="D73:L73" si="18">C73+1</f>
        <v>3.5</v>
      </c>
      <c r="E73" s="236">
        <f t="shared" si="18"/>
        <v>4.5</v>
      </c>
      <c r="F73" s="236">
        <f t="shared" si="18"/>
        <v>5.5</v>
      </c>
      <c r="G73" s="236">
        <f t="shared" si="18"/>
        <v>6.5</v>
      </c>
      <c r="H73" s="236">
        <f t="shared" si="18"/>
        <v>7.5</v>
      </c>
      <c r="I73" s="236">
        <f t="shared" si="18"/>
        <v>8.5</v>
      </c>
      <c r="J73" s="236">
        <f t="shared" si="18"/>
        <v>9.5</v>
      </c>
      <c r="K73" s="236">
        <f t="shared" si="18"/>
        <v>10.5</v>
      </c>
      <c r="L73" s="236">
        <f t="shared" si="18"/>
        <v>11.5</v>
      </c>
    </row>
    <row r="74" spans="1:13"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row>
    <row r="75" spans="1:13" ht="28.5" x14ac:dyDescent="0.2">
      <c r="A75" s="65" t="s">
        <v>284</v>
      </c>
      <c r="B75" s="66">
        <f t="shared" ref="B75:L75" si="20">B68</f>
        <v>0</v>
      </c>
      <c r="C75" s="66">
        <f t="shared" si="20"/>
        <v>-555023.47693511285</v>
      </c>
      <c r="D75" s="66">
        <f>D68</f>
        <v>-557723.0540336339</v>
      </c>
      <c r="E75" s="66">
        <f t="shared" si="20"/>
        <v>-560549.5119928706</v>
      </c>
      <c r="F75" s="66">
        <f t="shared" si="20"/>
        <v>-563508.8142479196</v>
      </c>
      <c r="G75" s="66">
        <f t="shared" si="20"/>
        <v>-566607.20451695577</v>
      </c>
      <c r="H75" s="66">
        <f t="shared" si="20"/>
        <v>-569851.21997461258</v>
      </c>
      <c r="I75" s="66">
        <f t="shared" si="20"/>
        <v>-573247.70504451625</v>
      </c>
      <c r="J75" s="66">
        <f t="shared" si="20"/>
        <v>-576803.82584007247</v>
      </c>
      <c r="K75" s="66">
        <f t="shared" si="20"/>
        <v>-580527.08528397314</v>
      </c>
      <c r="L75" s="66">
        <f t="shared" si="20"/>
        <v>-584425.33893832576</v>
      </c>
      <c r="M75" s="139"/>
    </row>
    <row r="76" spans="1:13" x14ac:dyDescent="0.2">
      <c r="A76" s="67" t="s">
        <v>283</v>
      </c>
      <c r="B76" s="62">
        <f t="shared" ref="B76:K76" si="21">-B67</f>
        <v>0</v>
      </c>
      <c r="C76" s="62">
        <f>-C67</f>
        <v>497586</v>
      </c>
      <c r="D76" s="62">
        <f t="shared" si="21"/>
        <v>497586</v>
      </c>
      <c r="E76" s="62">
        <f t="shared" si="21"/>
        <v>497586</v>
      </c>
      <c r="F76" s="62">
        <f>-C67</f>
        <v>497586</v>
      </c>
      <c r="G76" s="62">
        <f t="shared" si="21"/>
        <v>497586</v>
      </c>
      <c r="H76" s="62">
        <f t="shared" si="21"/>
        <v>497586</v>
      </c>
      <c r="I76" s="62">
        <f t="shared" si="21"/>
        <v>497586</v>
      </c>
      <c r="J76" s="62">
        <f t="shared" si="21"/>
        <v>497586</v>
      </c>
      <c r="K76" s="62">
        <f t="shared" si="21"/>
        <v>497586</v>
      </c>
      <c r="L76" s="62">
        <f>-L67</f>
        <v>497586</v>
      </c>
      <c r="M76" s="139"/>
    </row>
    <row r="77" spans="1:13"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row>
    <row r="78" spans="1:13"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row>
    <row r="79" spans="1:13" x14ac:dyDescent="0.2">
      <c r="A79" s="67" t="s">
        <v>280</v>
      </c>
      <c r="B79" s="62">
        <f>IF(((SUM($B$59:B59)+SUM($B$61:B64))+SUM($B$81:B81))&lt;0,((SUM($B$59:B59)+SUM($B$61:B64))+SUM($B$81:B81))*0.2-SUM($A$79:A79),IF(SUM(A$79:$B79)&lt;0,0-SUM(A$79:$B79),0))</f>
        <v>-995172</v>
      </c>
      <c r="C79" s="62">
        <f>IF(((SUM($B$59:C59)+SUM($B$61:C64))+SUM($B$81:C81))&lt;0,((SUM($B$59:C59)+SUM($B$61:C64))+SUM($B$81:C81))*0.2-SUM($A$79:B79),IF(SUM(B$79:$B79)&lt;0,0-SUM(B$79:$B79),0))</f>
        <v>-11487.495387022616</v>
      </c>
      <c r="D79" s="62">
        <f>IF(((SUM($B$59:D59)+SUM($B$61:D64))+SUM($B$81:D81))&lt;0,((SUM($B$59:D59)+SUM($B$61:D64))+SUM($B$81:D81))*0.2-SUM($A$79:C79),IF(SUM($B$79:C79)&lt;0,0-SUM($B$79:C79),0))</f>
        <v>-12027.410806726897</v>
      </c>
      <c r="E79" s="62">
        <f>IF(((SUM($B$59:E59)+SUM($B$61:E64))+SUM($B$81:E81))&lt;0,((SUM($B$59:E59)+SUM($B$61:E64))+SUM($B$81:E81))*0.2-SUM($A$79:D79),IF(SUM($B$79:D79)&lt;0,0-SUM($B$79:D79),0))</f>
        <v>-12592.70239857398</v>
      </c>
      <c r="F79" s="62">
        <f>IF(((SUM($B$59:F59)+SUM($B$61:F64))+SUM($B$81:F81))&lt;0,((SUM($B$59:F59)+SUM($B$61:F64))+SUM($B$81:F81))*0.2-SUM($A$79:E79),IF(SUM($B$79:E79)&lt;0,0-SUM($B$79:E79),0))</f>
        <v>-13184.562849584036</v>
      </c>
      <c r="G79" s="62">
        <f>IF(((SUM($B$59:G59)+SUM($B$61:G64))+SUM($B$81:G81))&lt;0,((SUM($B$59:G59)+SUM($B$61:G64))+SUM($B$81:G81))*0.2-SUM($A$79:F79),IF(SUM($B$79:F79)&lt;0,0-SUM($B$79:F79),0))</f>
        <v>-13804.240903391037</v>
      </c>
      <c r="H79" s="62">
        <f>IF(((SUM($B$59:H59)+SUM($B$61:H64))+SUM($B$81:H81))&lt;0,((SUM($B$59:H59)+SUM($B$61:H64))+SUM($B$81:H81))*0.2-SUM($A$79:G79),IF(SUM($B$79:G79)&lt;0,0-SUM($B$79:G79),0))</f>
        <v>-14453.043994922424</v>
      </c>
      <c r="I79" s="62">
        <f>IF(((SUM($B$59:I59)+SUM($B$61:I64))+SUM($B$81:I81))&lt;0,((SUM($B$59:I59)+SUM($B$61:I64))+SUM($B$81:I81))*0.2-SUM($A$79:H79),IF(SUM($B$79:H79)&lt;0,0-SUM($B$79:H79),0))</f>
        <v>-15132.341008903226</v>
      </c>
      <c r="J79" s="62">
        <f>IF(((SUM($B$59:J59)+SUM($B$61:J64))+SUM($B$81:J81))&lt;0,((SUM($B$59:J59)+SUM($B$61:J64))+SUM($B$81:J81))*0.2-SUM($A$79:I79),IF(SUM($B$79:I79)&lt;0,0-SUM($B$79:I79),0))</f>
        <v>-15843.565168014495</v>
      </c>
      <c r="K79" s="62">
        <f>IF(((SUM($B$59:K59)+SUM($B$61:K64))+SUM($B$81:K81))&lt;0,((SUM($B$59:K59)+SUM($B$61:K64))+SUM($B$81:K81))*0.2-SUM($A$79:J79),IF(SUM($B$79:J79)&lt;0,0-SUM($B$79:J79),0))</f>
        <v>-16588.217056794791</v>
      </c>
      <c r="L79" s="62">
        <f>IF(((SUM($B$59:L59)+SUM($B$61:L64))+SUM($B$81:L81))&lt;0,((SUM($B$59:L59)+SUM($B$61:L64))+SUM($B$81:L81))*0.2-SUM($A$79:K79),IF(SUM($B$79:K79)&lt;0,0-SUM($B$79:K79),0))</f>
        <v>-17367.867787664989</v>
      </c>
      <c r="M79" s="139"/>
    </row>
    <row r="80" spans="1:13"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row>
    <row r="81" spans="1:13" x14ac:dyDescent="0.2">
      <c r="A81" s="67" t="s">
        <v>572</v>
      </c>
      <c r="B81" s="62">
        <f>'6.2. Паспорт фин осв ввод'!P30*-1*1000000</f>
        <v>-4975860</v>
      </c>
      <c r="C81" s="62"/>
      <c r="D81" s="62"/>
      <c r="E81" s="62"/>
      <c r="F81" s="62"/>
      <c r="G81" s="62"/>
      <c r="H81" s="62"/>
      <c r="I81" s="62"/>
      <c r="J81" s="62"/>
      <c r="K81" s="62"/>
      <c r="L81" s="62"/>
      <c r="M81" s="139"/>
    </row>
    <row r="82" spans="1:13"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row>
    <row r="83" spans="1:13" ht="14.25" x14ac:dyDescent="0.2">
      <c r="A83" s="68" t="s">
        <v>277</v>
      </c>
      <c r="B83" s="66">
        <f>SUM(B75:B82)</f>
        <v>-5971032</v>
      </c>
      <c r="C83" s="66">
        <f t="shared" ref="C83:L83" si="25">SUM(C75:C82)</f>
        <v>-68924.972322135465</v>
      </c>
      <c r="D83" s="66">
        <f t="shared" si="25"/>
        <v>-72164.464840360801</v>
      </c>
      <c r="E83" s="66">
        <f t="shared" si="25"/>
        <v>-75556.214391444577</v>
      </c>
      <c r="F83" s="66">
        <f t="shared" si="25"/>
        <v>-79107.377097503631</v>
      </c>
      <c r="G83" s="66">
        <f t="shared" si="25"/>
        <v>-82825.445420346805</v>
      </c>
      <c r="H83" s="66">
        <f t="shared" si="25"/>
        <v>-86718.263969535008</v>
      </c>
      <c r="I83" s="66">
        <f t="shared" si="25"/>
        <v>-90794.046053419472</v>
      </c>
      <c r="J83" s="66">
        <f t="shared" si="25"/>
        <v>-95061.391008086968</v>
      </c>
      <c r="K83" s="66">
        <f t="shared" si="25"/>
        <v>-99529.302340767928</v>
      </c>
      <c r="L83" s="66">
        <f t="shared" si="25"/>
        <v>-104207.20672599075</v>
      </c>
      <c r="M83" s="139"/>
    </row>
    <row r="84" spans="1:13" ht="14.25" x14ac:dyDescent="0.2">
      <c r="A84" s="68" t="s">
        <v>276</v>
      </c>
      <c r="B84" s="66">
        <f>SUM($B$83:B83)</f>
        <v>-5971032</v>
      </c>
      <c r="C84" s="66">
        <f>SUM($B$83:C83)</f>
        <v>-6039956.9723221352</v>
      </c>
      <c r="D84" s="66">
        <f>SUM($B$83:D83)</f>
        <v>-6112121.4371624961</v>
      </c>
      <c r="E84" s="66">
        <f>SUM($B$83:E83)</f>
        <v>-6187677.651553941</v>
      </c>
      <c r="F84" s="66">
        <f>SUM($B$83:F83)</f>
        <v>-6266785.0286514442</v>
      </c>
      <c r="G84" s="66">
        <f>SUM($B$83:G83)</f>
        <v>-6349610.4740717914</v>
      </c>
      <c r="H84" s="66">
        <f>SUM($B$83:H83)</f>
        <v>-6436328.7380413264</v>
      </c>
      <c r="I84" s="66">
        <f>SUM($B$83:I83)</f>
        <v>-6527122.7840947462</v>
      </c>
      <c r="J84" s="66">
        <f>SUM($B$83:J83)</f>
        <v>-6622184.1751028337</v>
      </c>
      <c r="K84" s="66">
        <f>SUM($B$83:K83)</f>
        <v>-6721713.4774436019</v>
      </c>
      <c r="L84" s="66">
        <f>SUM($B$83:L83)</f>
        <v>-6825920.6841695923</v>
      </c>
      <c r="M84" s="139"/>
    </row>
    <row r="85" spans="1:13" x14ac:dyDescent="0.2">
      <c r="A85" s="67" t="s">
        <v>495</v>
      </c>
      <c r="B85" s="72">
        <f t="shared" ref="B85:L85" si="26">1/POWER((1+$B$44),B73)</f>
        <v>0.83249634370229864</v>
      </c>
      <c r="C85" s="72">
        <f t="shared" si="26"/>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row>
    <row r="86" spans="1:13" ht="28.5" x14ac:dyDescent="0.2">
      <c r="A86" s="65" t="s">
        <v>275</v>
      </c>
      <c r="B86" s="66">
        <f>B83*B85</f>
        <v>-4970862.3081294233</v>
      </c>
      <c r="C86" s="66">
        <f>C83*C85</f>
        <v>-50778.572962796381</v>
      </c>
      <c r="D86" s="66">
        <f t="shared" ref="D86:L86" si="27">D83*D85</f>
        <v>-47048.831642911318</v>
      </c>
      <c r="E86" s="66">
        <f t="shared" si="27"/>
        <v>-43593.043872753653</v>
      </c>
      <c r="F86" s="66">
        <f t="shared" si="27"/>
        <v>-40391.087466635385</v>
      </c>
      <c r="G86" s="66">
        <f t="shared" si="27"/>
        <v>-37424.318235255392</v>
      </c>
      <c r="H86" s="66">
        <f t="shared" si="27"/>
        <v>-34675.461425261383</v>
      </c>
      <c r="I86" s="66">
        <f t="shared" si="27"/>
        <v>-32128.511132691412</v>
      </c>
      <c r="J86" s="66">
        <f t="shared" si="27"/>
        <v>-29768.637104609108</v>
      </c>
      <c r="K86" s="66">
        <f t="shared" si="27"/>
        <v>-27582.098386258916</v>
      </c>
      <c r="L86" s="66">
        <f t="shared" si="27"/>
        <v>-25556.16331093213</v>
      </c>
      <c r="M86" s="139"/>
    </row>
    <row r="87" spans="1:13" ht="14.25" x14ac:dyDescent="0.2">
      <c r="A87" s="65" t="s">
        <v>274</v>
      </c>
      <c r="B87" s="66">
        <f>SUM($B$86:B86)</f>
        <v>-4970862.3081294233</v>
      </c>
      <c r="C87" s="66">
        <f>SUM($B$86:C86)</f>
        <v>-5021640.8810922196</v>
      </c>
      <c r="D87" s="66">
        <f>SUM($B$86:D86)</f>
        <v>-5068689.7127351314</v>
      </c>
      <c r="E87" s="66">
        <f>SUM($B$86:E86)</f>
        <v>-5112282.7566078855</v>
      </c>
      <c r="F87" s="66">
        <f>SUM($B$86:F86)</f>
        <v>-5152673.8440745212</v>
      </c>
      <c r="G87" s="66">
        <f>SUM($B$86:G86)</f>
        <v>-5190098.162309777</v>
      </c>
      <c r="H87" s="66">
        <f>SUM($B$86:H86)</f>
        <v>-5224773.6237350386</v>
      </c>
      <c r="I87" s="66">
        <f>SUM($B$86:I86)</f>
        <v>-5256902.1348677296</v>
      </c>
      <c r="J87" s="66">
        <f>SUM($B$86:J86)</f>
        <v>-5286670.7719723387</v>
      </c>
      <c r="K87" s="66">
        <f>SUM($B$86:K86)</f>
        <v>-5314252.8703585975</v>
      </c>
      <c r="L87" s="66">
        <f>SUM($B$86:L86)</f>
        <v>-5339809.0336695295</v>
      </c>
      <c r="M87" s="139"/>
    </row>
    <row r="88" spans="1:13"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row>
    <row r="89" spans="1:13"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row>
    <row r="90" spans="1:13"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row>
    <row r="91" spans="1:13" s="138" customFormat="1" x14ac:dyDescent="0.2">
      <c r="A91" s="148"/>
      <c r="B91" s="174">
        <v>2023</v>
      </c>
      <c r="C91" s="174">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3" ht="15.6" customHeight="1" x14ac:dyDescent="0.2">
      <c r="A92" s="100" t="s">
        <v>270</v>
      </c>
      <c r="B92" s="101"/>
      <c r="C92" s="101"/>
      <c r="D92" s="101"/>
      <c r="E92" s="101"/>
      <c r="F92" s="101"/>
      <c r="G92" s="101"/>
      <c r="H92" s="101"/>
      <c r="I92" s="101"/>
      <c r="J92" s="101"/>
      <c r="K92" s="101"/>
      <c r="L92" s="101">
        <v>10</v>
      </c>
      <c r="M92" s="101"/>
    </row>
    <row r="93" spans="1:13" ht="12.75" x14ac:dyDescent="0.2">
      <c r="A93" s="102" t="s">
        <v>269</v>
      </c>
      <c r="B93" s="102"/>
      <c r="C93" s="102"/>
      <c r="D93" s="102"/>
      <c r="E93" s="102"/>
      <c r="F93" s="102"/>
      <c r="G93" s="102"/>
      <c r="H93" s="102"/>
      <c r="I93" s="102"/>
      <c r="J93" s="102"/>
      <c r="K93" s="102"/>
      <c r="L93" s="102"/>
      <c r="M93" s="102"/>
    </row>
    <row r="94" spans="1:13" ht="12.75" x14ac:dyDescent="0.2">
      <c r="A94" s="102" t="s">
        <v>268</v>
      </c>
      <c r="B94" s="102"/>
      <c r="C94" s="102"/>
      <c r="D94" s="102"/>
      <c r="E94" s="102"/>
      <c r="F94" s="102"/>
      <c r="G94" s="102"/>
      <c r="H94" s="102"/>
      <c r="I94" s="102"/>
      <c r="J94" s="102"/>
      <c r="K94" s="102"/>
      <c r="L94" s="102"/>
      <c r="M94" s="102"/>
    </row>
    <row r="95" spans="1:13" ht="12.75" x14ac:dyDescent="0.2">
      <c r="A95" s="102" t="s">
        <v>267</v>
      </c>
      <c r="B95" s="102"/>
      <c r="C95" s="102"/>
      <c r="D95" s="102"/>
      <c r="E95" s="102"/>
      <c r="F95" s="102"/>
      <c r="G95" s="102"/>
      <c r="H95" s="102"/>
      <c r="I95" s="102"/>
      <c r="J95" s="102"/>
      <c r="K95" s="102"/>
      <c r="L95" s="102"/>
      <c r="M95" s="102"/>
    </row>
    <row r="96" spans="1:13" ht="12.75" x14ac:dyDescent="0.2">
      <c r="A96" s="103" t="s">
        <v>266</v>
      </c>
      <c r="B96" s="101"/>
      <c r="C96" s="101"/>
      <c r="D96" s="101"/>
      <c r="E96" s="101"/>
      <c r="F96" s="101"/>
      <c r="G96" s="101"/>
      <c r="H96" s="101"/>
      <c r="I96" s="101"/>
      <c r="J96" s="101"/>
      <c r="K96" s="101"/>
      <c r="L96" s="101"/>
      <c r="M96" s="101"/>
    </row>
    <row r="97" spans="1:37" ht="33" customHeight="1" x14ac:dyDescent="0.2">
      <c r="A97" s="292" t="s">
        <v>496</v>
      </c>
      <c r="B97" s="292"/>
      <c r="C97" s="292"/>
      <c r="D97" s="292"/>
      <c r="E97" s="292"/>
      <c r="F97" s="292"/>
      <c r="G97" s="292"/>
      <c r="H97" s="292"/>
      <c r="I97" s="292"/>
      <c r="J97" s="292"/>
      <c r="K97" s="292"/>
      <c r="L97" s="292"/>
    </row>
    <row r="98" spans="1:37" x14ac:dyDescent="0.2">
      <c r="C98" s="175"/>
    </row>
    <row r="99" spans="1:37" ht="12.75" x14ac:dyDescent="0.2">
      <c r="A99" s="176"/>
      <c r="B99" s="139"/>
      <c r="C99" s="139"/>
      <c r="D99" s="139"/>
      <c r="E99" s="139"/>
      <c r="F99" s="139"/>
      <c r="G99" s="139"/>
      <c r="H99" s="139"/>
      <c r="I99" s="139"/>
      <c r="J99" s="139"/>
      <c r="K99" s="139"/>
      <c r="L99" s="139"/>
      <c r="M99" s="139"/>
    </row>
    <row r="100" spans="1:37" hidden="1" x14ac:dyDescent="0.2">
      <c r="A100" s="177" t="s">
        <v>497</v>
      </c>
      <c r="C100" s="138"/>
      <c r="D100" s="138"/>
      <c r="E100" s="138"/>
      <c r="F100" s="138"/>
      <c r="G100" s="138"/>
      <c r="H100" s="138"/>
      <c r="I100" s="138"/>
      <c r="J100" s="138"/>
      <c r="K100" s="138"/>
      <c r="L100" s="138"/>
      <c r="M100" s="138"/>
      <c r="Z100" s="138"/>
      <c r="AA100" s="138"/>
      <c r="AB100" s="138"/>
      <c r="AC100" s="138"/>
      <c r="AD100" s="138"/>
      <c r="AE100" s="138"/>
      <c r="AF100" s="138"/>
      <c r="AG100" s="138"/>
      <c r="AH100" s="138"/>
      <c r="AI100" s="138"/>
      <c r="AJ100" s="138"/>
      <c r="AK100" s="138"/>
    </row>
    <row r="101" spans="1:37" ht="12.75" hidden="1" x14ac:dyDescent="0.2">
      <c r="A101" s="177"/>
      <c r="B101" s="178">
        <v>2022</v>
      </c>
      <c r="C101" s="178">
        <f t="shared" ref="C101:M101" si="31">B101+1</f>
        <v>2023</v>
      </c>
      <c r="D101" s="178">
        <f t="shared" si="31"/>
        <v>2024</v>
      </c>
      <c r="E101" s="178">
        <f t="shared" si="31"/>
        <v>2025</v>
      </c>
      <c r="F101" s="178">
        <f t="shared" si="31"/>
        <v>2026</v>
      </c>
      <c r="G101" s="178">
        <f t="shared" si="31"/>
        <v>2027</v>
      </c>
      <c r="H101" s="178">
        <f t="shared" si="31"/>
        <v>2028</v>
      </c>
      <c r="I101" s="178">
        <f t="shared" si="31"/>
        <v>2029</v>
      </c>
      <c r="J101" s="178">
        <f t="shared" si="31"/>
        <v>2030</v>
      </c>
      <c r="K101" s="178">
        <f t="shared" si="31"/>
        <v>2031</v>
      </c>
      <c r="L101" s="178">
        <f t="shared" si="31"/>
        <v>2032</v>
      </c>
      <c r="M101" s="178">
        <f t="shared" si="31"/>
        <v>2033</v>
      </c>
    </row>
    <row r="102" spans="1:37" ht="12.75" hidden="1" x14ac:dyDescent="0.2">
      <c r="A102" s="177" t="s">
        <v>498</v>
      </c>
      <c r="B102" s="179">
        <v>5.1003564654479999E-2</v>
      </c>
      <c r="C102" s="179">
        <v>4.9001762230179997E-2</v>
      </c>
      <c r="D102" s="179">
        <v>4.7000273037249997E-2</v>
      </c>
      <c r="E102" s="179">
        <f t="shared" ref="E102:M102" si="32">D102</f>
        <v>4.7000273037249997E-2</v>
      </c>
      <c r="F102" s="179">
        <f t="shared" si="32"/>
        <v>4.7000273037249997E-2</v>
      </c>
      <c r="G102" s="179">
        <f t="shared" si="32"/>
        <v>4.7000273037249997E-2</v>
      </c>
      <c r="H102" s="179">
        <f t="shared" si="32"/>
        <v>4.7000273037249997E-2</v>
      </c>
      <c r="I102" s="179">
        <f t="shared" si="32"/>
        <v>4.7000273037249997E-2</v>
      </c>
      <c r="J102" s="179">
        <f t="shared" si="32"/>
        <v>4.7000273037249997E-2</v>
      </c>
      <c r="K102" s="179">
        <f t="shared" si="32"/>
        <v>4.7000273037249997E-2</v>
      </c>
      <c r="L102" s="179">
        <f t="shared" si="32"/>
        <v>4.7000273037249997E-2</v>
      </c>
      <c r="M102" s="179">
        <f t="shared" si="32"/>
        <v>4.7000273037249997E-2</v>
      </c>
    </row>
    <row r="103" spans="1:37" s="138" customFormat="1" ht="15" hidden="1" x14ac:dyDescent="0.2">
      <c r="A103" s="177" t="s">
        <v>499</v>
      </c>
      <c r="B103" s="171">
        <f>B102</f>
        <v>5.1003564654479999E-2</v>
      </c>
      <c r="C103" s="171">
        <f t="shared" ref="C103:M103" si="33">(1+B103)*(1+C102)-1</f>
        <v>0.10250459143275026</v>
      </c>
      <c r="D103" s="171">
        <f t="shared" si="33"/>
        <v>0.1543226082549114</v>
      </c>
      <c r="E103" s="171">
        <f t="shared" si="33"/>
        <v>0.20857608601596289</v>
      </c>
      <c r="F103" s="171">
        <f t="shared" si="33"/>
        <v>0.26537949204500411</v>
      </c>
      <c r="G103" s="171">
        <f t="shared" si="33"/>
        <v>0.324852673666856</v>
      </c>
      <c r="H103" s="171">
        <f t="shared" si="33"/>
        <v>0.38712111106332903</v>
      </c>
      <c r="I103" s="171">
        <f t="shared" si="33"/>
        <v>0.45231618201903911</v>
      </c>
      <c r="J103" s="171">
        <f t="shared" si="33"/>
        <v>0.52057543911035054</v>
      </c>
      <c r="K103" s="171">
        <f t="shared" si="33"/>
        <v>0.59204289992227332</v>
      </c>
      <c r="L103" s="171">
        <f t="shared" si="33"/>
        <v>0.66686935090563559</v>
      </c>
      <c r="M103" s="171">
        <f t="shared" si="33"/>
        <v>0.74521266551562437</v>
      </c>
    </row>
    <row r="104" spans="1:37" ht="12.75" hidden="1" x14ac:dyDescent="0.2">
      <c r="A104" s="176"/>
      <c r="B104" s="139"/>
      <c r="C104" s="139"/>
      <c r="D104" s="139"/>
      <c r="E104" s="139"/>
      <c r="F104" s="139"/>
      <c r="G104" s="139"/>
      <c r="H104" s="139"/>
      <c r="I104" s="139"/>
      <c r="J104" s="139"/>
      <c r="K104" s="139"/>
      <c r="L104" s="139"/>
      <c r="M104" s="139"/>
    </row>
    <row r="105" spans="1:37" ht="12.75" x14ac:dyDescent="0.2">
      <c r="A105" s="176"/>
      <c r="B105" s="139"/>
      <c r="C105" s="139"/>
      <c r="D105" s="139"/>
      <c r="E105" s="139"/>
      <c r="F105" s="139"/>
      <c r="G105" s="139"/>
      <c r="H105" s="139"/>
      <c r="I105" s="139"/>
      <c r="J105" s="139"/>
      <c r="K105" s="139"/>
      <c r="L105" s="139"/>
      <c r="M105" s="139"/>
    </row>
    <row r="106" spans="1:37" ht="12.75" x14ac:dyDescent="0.2">
      <c r="A106" s="176"/>
      <c r="B106" s="139"/>
      <c r="C106" s="139"/>
      <c r="D106" s="139"/>
      <c r="E106" s="139"/>
      <c r="F106" s="139"/>
      <c r="G106" s="139"/>
      <c r="H106" s="139"/>
      <c r="I106" s="139"/>
      <c r="J106" s="139"/>
      <c r="K106" s="139"/>
      <c r="L106" s="139"/>
      <c r="M106" s="139"/>
    </row>
    <row r="107" spans="1:37" ht="12.75" x14ac:dyDescent="0.2">
      <c r="A107" s="176"/>
      <c r="B107" s="139"/>
      <c r="C107" s="139"/>
      <c r="D107" s="139"/>
      <c r="E107" s="139"/>
      <c r="F107" s="139"/>
      <c r="G107" s="139"/>
      <c r="H107" s="139"/>
      <c r="I107" s="139"/>
      <c r="J107" s="139"/>
      <c r="K107" s="139"/>
      <c r="L107" s="139"/>
      <c r="M107" s="139"/>
    </row>
    <row r="108" spans="1:37" ht="12.75" x14ac:dyDescent="0.2">
      <c r="A108" s="176"/>
      <c r="B108" s="139"/>
      <c r="C108" s="139"/>
      <c r="D108" s="139"/>
      <c r="E108" s="139"/>
      <c r="F108" s="139"/>
      <c r="G108" s="139"/>
      <c r="H108" s="139"/>
      <c r="I108" s="139"/>
      <c r="J108" s="139"/>
      <c r="K108" s="139"/>
      <c r="L108" s="139"/>
      <c r="M108" s="139"/>
    </row>
    <row r="109" spans="1:37" ht="12.75" x14ac:dyDescent="0.2">
      <c r="A109" s="176"/>
      <c r="B109" s="139"/>
      <c r="C109" s="139"/>
      <c r="D109" s="139"/>
      <c r="E109" s="139"/>
      <c r="F109" s="139"/>
      <c r="G109" s="139"/>
      <c r="H109" s="139"/>
      <c r="I109" s="139"/>
      <c r="J109" s="139"/>
      <c r="K109" s="139"/>
      <c r="L109" s="139"/>
      <c r="M109" s="139"/>
    </row>
    <row r="110" spans="1:37" ht="12.75" x14ac:dyDescent="0.2">
      <c r="A110" s="176"/>
      <c r="B110" s="139"/>
      <c r="C110" s="139"/>
      <c r="D110" s="139"/>
      <c r="E110" s="139"/>
      <c r="F110" s="139"/>
      <c r="G110" s="139"/>
      <c r="H110" s="139"/>
      <c r="I110" s="139"/>
      <c r="J110" s="139"/>
      <c r="K110" s="139"/>
      <c r="L110" s="139"/>
      <c r="M110" s="139"/>
    </row>
    <row r="111" spans="1:37" ht="12.75" x14ac:dyDescent="0.2">
      <c r="A111" s="176"/>
      <c r="B111" s="139"/>
      <c r="C111" s="139"/>
      <c r="D111" s="139"/>
      <c r="E111" s="139"/>
      <c r="F111" s="139"/>
      <c r="G111" s="139"/>
      <c r="H111" s="139"/>
      <c r="I111" s="139"/>
      <c r="J111" s="139"/>
      <c r="K111" s="139"/>
      <c r="L111" s="139"/>
      <c r="M111" s="139"/>
    </row>
    <row r="112" spans="1:37" ht="12.75" x14ac:dyDescent="0.2">
      <c r="A112" s="176"/>
      <c r="B112" s="139"/>
      <c r="C112" s="139"/>
      <c r="D112" s="139"/>
      <c r="E112" s="139"/>
      <c r="F112" s="139"/>
      <c r="G112" s="139"/>
      <c r="H112" s="139"/>
      <c r="I112" s="139"/>
      <c r="J112" s="139"/>
      <c r="K112" s="139"/>
      <c r="L112" s="139"/>
      <c r="M112" s="139"/>
    </row>
    <row r="113" spans="1:13" ht="12.75" x14ac:dyDescent="0.2">
      <c r="A113" s="176"/>
      <c r="B113" s="139"/>
      <c r="C113" s="139"/>
      <c r="D113" s="139"/>
      <c r="E113" s="139"/>
      <c r="F113" s="139"/>
      <c r="G113" s="139"/>
      <c r="H113" s="139"/>
      <c r="I113" s="139"/>
      <c r="J113" s="139"/>
      <c r="K113" s="139"/>
      <c r="L113" s="139"/>
      <c r="M113" s="139"/>
    </row>
    <row r="114" spans="1:13" ht="12.75" x14ac:dyDescent="0.2">
      <c r="A114" s="176"/>
      <c r="B114" s="139"/>
      <c r="C114" s="139"/>
      <c r="D114" s="139"/>
      <c r="E114" s="139"/>
      <c r="F114" s="139"/>
      <c r="G114" s="139"/>
      <c r="H114" s="139"/>
      <c r="I114" s="139"/>
      <c r="J114" s="139"/>
      <c r="K114" s="139"/>
      <c r="L114" s="139"/>
      <c r="M114" s="139"/>
    </row>
    <row r="115" spans="1:13" ht="12.75" x14ac:dyDescent="0.2">
      <c r="A115" s="176"/>
      <c r="B115" s="139"/>
      <c r="C115" s="139"/>
      <c r="D115" s="139"/>
      <c r="E115" s="139"/>
      <c r="F115" s="139"/>
      <c r="G115" s="139"/>
      <c r="H115" s="139"/>
      <c r="I115" s="139"/>
      <c r="J115" s="139"/>
      <c r="K115" s="139"/>
      <c r="L115" s="139"/>
      <c r="M115" s="139"/>
    </row>
    <row r="116" spans="1:13" ht="12.75" x14ac:dyDescent="0.2">
      <c r="A116" s="176"/>
      <c r="B116" s="139"/>
      <c r="C116" s="139"/>
      <c r="D116" s="139"/>
      <c r="E116" s="139"/>
      <c r="F116" s="139"/>
      <c r="G116" s="139"/>
      <c r="H116" s="139"/>
      <c r="I116" s="139"/>
      <c r="J116" s="139"/>
      <c r="K116" s="139"/>
      <c r="L116" s="139"/>
      <c r="M116" s="139"/>
    </row>
    <row r="117" spans="1:13" ht="12.75" x14ac:dyDescent="0.2">
      <c r="A117" s="176"/>
      <c r="B117" s="139"/>
      <c r="C117" s="139"/>
      <c r="D117" s="139"/>
      <c r="E117" s="139"/>
      <c r="F117" s="139"/>
      <c r="G117" s="139"/>
      <c r="H117" s="139"/>
      <c r="I117" s="139"/>
      <c r="J117" s="139"/>
      <c r="K117" s="139"/>
      <c r="L117" s="139"/>
      <c r="M117" s="139"/>
    </row>
    <row r="118" spans="1:13" ht="12.75" x14ac:dyDescent="0.2">
      <c r="A118" s="176"/>
      <c r="B118" s="139"/>
      <c r="C118" s="139"/>
      <c r="D118" s="139"/>
      <c r="E118" s="139"/>
      <c r="F118" s="139"/>
      <c r="G118" s="139"/>
      <c r="H118" s="139"/>
      <c r="I118" s="139"/>
      <c r="J118" s="139"/>
      <c r="K118" s="139"/>
      <c r="L118" s="139"/>
      <c r="M118" s="139"/>
    </row>
    <row r="119" spans="1:13" ht="12.75" x14ac:dyDescent="0.2">
      <c r="A119" s="176"/>
      <c r="B119" s="139"/>
      <c r="C119" s="139"/>
      <c r="D119" s="139"/>
      <c r="E119" s="139"/>
      <c r="F119" s="139"/>
      <c r="G119" s="139"/>
      <c r="H119" s="139"/>
      <c r="I119" s="139"/>
      <c r="J119" s="139"/>
      <c r="K119" s="139"/>
      <c r="L119" s="139"/>
      <c r="M119" s="139"/>
    </row>
    <row r="120" spans="1:13" ht="12.75" x14ac:dyDescent="0.2">
      <c r="A120" s="176"/>
      <c r="B120" s="139"/>
      <c r="C120" s="139"/>
      <c r="D120" s="139"/>
      <c r="E120" s="139"/>
      <c r="F120" s="139"/>
      <c r="G120" s="139"/>
      <c r="H120" s="139"/>
      <c r="I120" s="139"/>
      <c r="J120" s="139"/>
      <c r="K120" s="139"/>
      <c r="L120" s="139"/>
      <c r="M120" s="139"/>
    </row>
    <row r="121" spans="1:13" ht="12.75" x14ac:dyDescent="0.2">
      <c r="A121" s="176"/>
      <c r="B121" s="139"/>
      <c r="C121" s="139"/>
      <c r="D121" s="139"/>
      <c r="E121" s="139"/>
      <c r="F121" s="139"/>
      <c r="G121" s="139"/>
      <c r="H121" s="139"/>
      <c r="I121" s="139"/>
      <c r="J121" s="139"/>
      <c r="K121" s="139"/>
      <c r="L121" s="139"/>
      <c r="M121" s="139"/>
    </row>
    <row r="122" spans="1:13" ht="12.75" x14ac:dyDescent="0.2">
      <c r="A122" s="176"/>
      <c r="B122" s="139"/>
      <c r="C122" s="139"/>
      <c r="D122" s="139"/>
      <c r="E122" s="139"/>
      <c r="F122" s="139"/>
      <c r="G122" s="139"/>
      <c r="H122" s="139"/>
      <c r="I122" s="139"/>
      <c r="J122" s="139"/>
      <c r="K122" s="139"/>
      <c r="L122" s="139"/>
      <c r="M122" s="139"/>
    </row>
    <row r="123" spans="1:13" ht="12.75" x14ac:dyDescent="0.2">
      <c r="A123" s="176"/>
      <c r="B123" s="139"/>
      <c r="C123" s="139"/>
      <c r="D123" s="139"/>
      <c r="E123" s="139"/>
      <c r="F123" s="139"/>
      <c r="G123" s="139"/>
      <c r="H123" s="139"/>
      <c r="I123" s="139"/>
      <c r="J123" s="139"/>
      <c r="K123" s="139"/>
      <c r="L123" s="139"/>
      <c r="M123" s="139"/>
    </row>
    <row r="124" spans="1:13" ht="12.75" x14ac:dyDescent="0.2">
      <c r="A124" s="176"/>
      <c r="B124" s="139"/>
      <c r="C124" s="139"/>
      <c r="D124" s="139"/>
      <c r="E124" s="139"/>
      <c r="F124" s="139"/>
      <c r="G124" s="139"/>
      <c r="H124" s="139"/>
      <c r="I124" s="139"/>
      <c r="J124" s="139"/>
      <c r="K124" s="139"/>
      <c r="L124" s="139"/>
      <c r="M124" s="139"/>
    </row>
    <row r="125" spans="1:13" ht="12.75" x14ac:dyDescent="0.2">
      <c r="A125" s="176"/>
      <c r="B125" s="139"/>
      <c r="C125" s="139"/>
      <c r="D125" s="139"/>
      <c r="E125" s="139"/>
      <c r="F125" s="139"/>
      <c r="G125" s="139"/>
      <c r="H125" s="139"/>
      <c r="I125" s="139"/>
      <c r="J125" s="139"/>
      <c r="K125" s="139"/>
      <c r="L125" s="139"/>
      <c r="M125" s="139"/>
    </row>
    <row r="126" spans="1:13" ht="12.75" x14ac:dyDescent="0.2">
      <c r="A126" s="176"/>
      <c r="B126" s="139"/>
      <c r="C126" s="139"/>
      <c r="D126" s="139"/>
      <c r="E126" s="139"/>
      <c r="F126" s="139"/>
      <c r="G126" s="139"/>
      <c r="H126" s="139"/>
      <c r="I126" s="139"/>
      <c r="J126" s="139"/>
      <c r="K126" s="139"/>
      <c r="L126" s="139"/>
      <c r="M126" s="139"/>
    </row>
    <row r="127" spans="1:13" ht="12.75" x14ac:dyDescent="0.2">
      <c r="A127" s="176"/>
      <c r="B127" s="139"/>
      <c r="C127" s="139"/>
      <c r="D127" s="139"/>
      <c r="E127" s="139"/>
      <c r="F127" s="139"/>
      <c r="G127" s="139"/>
      <c r="H127" s="139"/>
      <c r="I127" s="139"/>
      <c r="J127" s="139"/>
      <c r="K127" s="139"/>
      <c r="L127" s="139"/>
      <c r="M127" s="139"/>
    </row>
    <row r="128" spans="1:13" ht="12.75" x14ac:dyDescent="0.2">
      <c r="A128" s="176"/>
      <c r="B128" s="139"/>
      <c r="C128" s="139"/>
      <c r="D128" s="139"/>
      <c r="E128" s="139"/>
      <c r="F128" s="139"/>
      <c r="G128" s="139"/>
      <c r="H128" s="139"/>
      <c r="I128" s="139"/>
      <c r="J128" s="139"/>
      <c r="K128" s="139"/>
      <c r="L128" s="139"/>
      <c r="M128" s="139"/>
    </row>
    <row r="129" spans="1:13" ht="12.75" x14ac:dyDescent="0.2">
      <c r="A129" s="176"/>
      <c r="B129" s="139"/>
      <c r="C129" s="139"/>
      <c r="D129" s="139"/>
      <c r="E129" s="139"/>
      <c r="F129" s="139"/>
      <c r="G129" s="139"/>
      <c r="H129" s="139"/>
      <c r="I129" s="139"/>
      <c r="J129" s="139"/>
      <c r="K129" s="139"/>
      <c r="L129" s="139"/>
      <c r="M129" s="139"/>
    </row>
    <row r="130" spans="1:13" ht="12.75" x14ac:dyDescent="0.2">
      <c r="A130" s="176"/>
      <c r="B130" s="139"/>
      <c r="C130" s="139"/>
      <c r="D130" s="139"/>
      <c r="E130" s="139"/>
      <c r="F130" s="139"/>
      <c r="G130" s="139"/>
      <c r="H130" s="139"/>
      <c r="I130" s="139"/>
      <c r="J130" s="139"/>
      <c r="K130" s="139"/>
      <c r="L130" s="139"/>
      <c r="M130" s="139"/>
    </row>
    <row r="131" spans="1:13" ht="12.75" x14ac:dyDescent="0.2">
      <c r="A131" s="176"/>
      <c r="B131" s="139"/>
      <c r="C131" s="139"/>
      <c r="D131" s="139"/>
      <c r="E131" s="139"/>
      <c r="F131" s="139"/>
      <c r="G131" s="139"/>
      <c r="H131" s="139"/>
      <c r="I131" s="139"/>
      <c r="J131" s="139"/>
      <c r="K131" s="139"/>
      <c r="L131" s="139"/>
      <c r="M131" s="139"/>
    </row>
    <row r="132" spans="1:13" ht="12.75" x14ac:dyDescent="0.2">
      <c r="A132" s="176"/>
      <c r="B132" s="139"/>
      <c r="C132" s="139"/>
      <c r="D132" s="139"/>
      <c r="E132" s="139"/>
      <c r="F132" s="139"/>
      <c r="G132" s="139"/>
      <c r="H132" s="139"/>
      <c r="I132" s="139"/>
      <c r="J132" s="139"/>
      <c r="K132" s="139"/>
      <c r="L132" s="139"/>
      <c r="M132" s="139"/>
    </row>
    <row r="133" spans="1:13" ht="12.75" x14ac:dyDescent="0.2">
      <c r="A133" s="176"/>
      <c r="B133" s="139"/>
      <c r="C133" s="139"/>
      <c r="D133" s="139"/>
      <c r="E133" s="139"/>
      <c r="F133" s="139"/>
      <c r="G133" s="139"/>
      <c r="H133" s="139"/>
      <c r="I133" s="139"/>
      <c r="J133" s="139"/>
      <c r="K133" s="139"/>
      <c r="L133" s="139"/>
      <c r="M133" s="139"/>
    </row>
    <row r="134" spans="1:13" ht="12.75" x14ac:dyDescent="0.2">
      <c r="A134" s="176"/>
      <c r="B134" s="139"/>
      <c r="C134" s="139"/>
      <c r="D134" s="139"/>
      <c r="E134" s="139"/>
      <c r="F134" s="139"/>
      <c r="G134" s="139"/>
      <c r="H134" s="139"/>
      <c r="I134" s="139"/>
      <c r="J134" s="139"/>
      <c r="K134" s="139"/>
      <c r="L134" s="139"/>
      <c r="M134" s="139"/>
    </row>
    <row r="135" spans="1:13" ht="12.75" x14ac:dyDescent="0.2">
      <c r="A135" s="176"/>
      <c r="B135" s="139"/>
      <c r="C135" s="139"/>
      <c r="D135" s="139"/>
      <c r="E135" s="139"/>
      <c r="F135" s="139"/>
      <c r="G135" s="139"/>
      <c r="H135" s="139"/>
      <c r="I135" s="139"/>
      <c r="J135" s="139"/>
      <c r="K135" s="139"/>
      <c r="L135" s="139"/>
      <c r="M135" s="139"/>
    </row>
    <row r="136" spans="1:13" ht="12.75" x14ac:dyDescent="0.2">
      <c r="A136" s="176"/>
      <c r="B136" s="139"/>
      <c r="C136" s="139"/>
      <c r="D136" s="139"/>
      <c r="E136" s="139"/>
      <c r="F136" s="139"/>
      <c r="G136" s="139"/>
      <c r="H136" s="139"/>
      <c r="I136" s="139"/>
      <c r="J136" s="139"/>
      <c r="K136" s="139"/>
      <c r="L136" s="139"/>
      <c r="M136" s="139"/>
    </row>
    <row r="137" spans="1:13" ht="12.75" x14ac:dyDescent="0.2">
      <c r="A137" s="176"/>
      <c r="B137" s="139"/>
      <c r="C137" s="139"/>
      <c r="D137" s="139"/>
      <c r="E137" s="139"/>
      <c r="F137" s="139"/>
      <c r="G137" s="139"/>
      <c r="H137" s="139"/>
      <c r="I137" s="139"/>
      <c r="J137" s="139"/>
      <c r="K137" s="139"/>
      <c r="L137" s="139"/>
      <c r="M137" s="139"/>
    </row>
    <row r="138" spans="1:13" ht="12.75" x14ac:dyDescent="0.2">
      <c r="A138" s="176"/>
      <c r="B138" s="139"/>
      <c r="C138" s="139"/>
      <c r="D138" s="139"/>
      <c r="E138" s="139"/>
      <c r="F138" s="139"/>
      <c r="G138" s="139"/>
      <c r="H138" s="139"/>
      <c r="I138" s="139"/>
      <c r="J138" s="139"/>
      <c r="K138" s="139"/>
      <c r="L138" s="139"/>
      <c r="M138" s="139"/>
    </row>
    <row r="139" spans="1:13" ht="12.75" x14ac:dyDescent="0.2">
      <c r="A139" s="176"/>
      <c r="B139" s="139"/>
      <c r="C139" s="139"/>
      <c r="D139" s="139"/>
      <c r="E139" s="139"/>
      <c r="F139" s="139"/>
      <c r="G139" s="139"/>
      <c r="H139" s="139"/>
      <c r="I139" s="139"/>
      <c r="J139" s="139"/>
      <c r="K139" s="139"/>
      <c r="L139" s="139"/>
      <c r="M139" s="139"/>
    </row>
    <row r="140" spans="1:13" ht="12.75" x14ac:dyDescent="0.2">
      <c r="A140" s="176"/>
      <c r="B140" s="139"/>
      <c r="C140" s="139"/>
      <c r="D140" s="139"/>
      <c r="E140" s="139"/>
      <c r="F140" s="139"/>
      <c r="G140" s="139"/>
      <c r="H140" s="139"/>
      <c r="I140" s="139"/>
      <c r="J140" s="139"/>
      <c r="K140" s="139"/>
      <c r="L140" s="139"/>
      <c r="M140" s="139"/>
    </row>
    <row r="141" spans="1:13" ht="12.75" x14ac:dyDescent="0.2">
      <c r="A141" s="176"/>
      <c r="B141" s="139"/>
      <c r="C141" s="139"/>
      <c r="D141" s="139"/>
      <c r="E141" s="139"/>
      <c r="F141" s="139"/>
      <c r="G141" s="139"/>
      <c r="H141" s="139"/>
      <c r="I141" s="139"/>
      <c r="J141" s="139"/>
      <c r="K141" s="139"/>
      <c r="L141" s="139"/>
      <c r="M141" s="139"/>
    </row>
    <row r="142" spans="1:13" ht="12.75" x14ac:dyDescent="0.2">
      <c r="A142" s="176"/>
      <c r="B142" s="139"/>
      <c r="C142" s="139"/>
      <c r="D142" s="139"/>
      <c r="E142" s="139"/>
      <c r="F142" s="139"/>
      <c r="G142" s="139"/>
      <c r="H142" s="139"/>
      <c r="I142" s="139"/>
      <c r="J142" s="139"/>
      <c r="K142" s="139"/>
      <c r="L142" s="139"/>
      <c r="M142" s="139"/>
    </row>
    <row r="143" spans="1:13" ht="12.75" x14ac:dyDescent="0.2">
      <c r="A143" s="176"/>
      <c r="B143" s="139"/>
      <c r="C143" s="139"/>
      <c r="D143" s="139"/>
      <c r="E143" s="139"/>
      <c r="F143" s="139"/>
      <c r="G143" s="139"/>
      <c r="H143" s="139"/>
      <c r="I143" s="139"/>
      <c r="J143" s="139"/>
      <c r="K143" s="139"/>
      <c r="L143" s="139"/>
      <c r="M143" s="139"/>
    </row>
    <row r="144" spans="1:13" ht="12.75" x14ac:dyDescent="0.2">
      <c r="A144" s="176"/>
      <c r="B144" s="139"/>
      <c r="C144" s="139"/>
      <c r="D144" s="139"/>
      <c r="E144" s="139"/>
      <c r="F144" s="139"/>
      <c r="G144" s="139"/>
      <c r="H144" s="139"/>
      <c r="I144" s="139"/>
      <c r="J144" s="139"/>
      <c r="K144" s="139"/>
      <c r="L144" s="139"/>
      <c r="M144" s="139"/>
    </row>
    <row r="145" spans="1:13" ht="12.75" x14ac:dyDescent="0.2">
      <c r="A145" s="176"/>
      <c r="B145" s="139"/>
      <c r="C145" s="139"/>
      <c r="D145" s="139"/>
      <c r="E145" s="139"/>
      <c r="F145" s="139"/>
      <c r="G145" s="139"/>
      <c r="H145" s="139"/>
      <c r="I145" s="139"/>
      <c r="J145" s="139"/>
      <c r="K145" s="139"/>
      <c r="L145" s="139"/>
      <c r="M145" s="139"/>
    </row>
    <row r="146" spans="1:13" ht="12.75" x14ac:dyDescent="0.2">
      <c r="A146" s="176"/>
      <c r="B146" s="139"/>
      <c r="C146" s="139"/>
      <c r="D146" s="139"/>
      <c r="E146" s="139"/>
      <c r="F146" s="139"/>
      <c r="G146" s="139"/>
      <c r="H146" s="139"/>
      <c r="I146" s="139"/>
      <c r="J146" s="139"/>
      <c r="K146" s="139"/>
      <c r="L146" s="139"/>
      <c r="M146" s="139"/>
    </row>
    <row r="147" spans="1:13" ht="12.75" x14ac:dyDescent="0.2">
      <c r="A147" s="176"/>
      <c r="B147" s="139"/>
      <c r="C147" s="139"/>
      <c r="D147" s="139"/>
      <c r="E147" s="139"/>
      <c r="F147" s="139"/>
      <c r="G147" s="139"/>
      <c r="H147" s="139"/>
      <c r="I147" s="139"/>
      <c r="J147" s="139"/>
      <c r="K147" s="139"/>
      <c r="L147" s="139"/>
      <c r="M147" s="139"/>
    </row>
    <row r="148" spans="1:13" ht="12.75" x14ac:dyDescent="0.2">
      <c r="A148" s="176"/>
      <c r="B148" s="139"/>
      <c r="C148" s="139"/>
      <c r="D148" s="139"/>
      <c r="E148" s="139"/>
      <c r="F148" s="139"/>
      <c r="G148" s="139"/>
      <c r="H148" s="139"/>
      <c r="I148" s="139"/>
      <c r="J148" s="139"/>
      <c r="K148" s="139"/>
      <c r="L148" s="139"/>
      <c r="M148" s="139"/>
    </row>
    <row r="149" spans="1:13" ht="12.75" x14ac:dyDescent="0.2">
      <c r="A149" s="176"/>
      <c r="B149" s="139"/>
      <c r="C149" s="139"/>
      <c r="D149" s="139"/>
      <c r="E149" s="139"/>
      <c r="F149" s="139"/>
      <c r="G149" s="139"/>
      <c r="H149" s="139"/>
      <c r="I149" s="139"/>
      <c r="J149" s="139"/>
      <c r="K149" s="139"/>
      <c r="L149" s="139"/>
      <c r="M149" s="139"/>
    </row>
    <row r="150" spans="1:13" ht="12.75" x14ac:dyDescent="0.2">
      <c r="A150" s="176"/>
      <c r="B150" s="139"/>
      <c r="C150" s="139"/>
      <c r="D150" s="139"/>
      <c r="E150" s="139"/>
      <c r="F150" s="139"/>
      <c r="G150" s="139"/>
      <c r="H150" s="139"/>
      <c r="I150" s="139"/>
      <c r="J150" s="139"/>
      <c r="K150" s="139"/>
      <c r="L150" s="139"/>
      <c r="M150" s="139"/>
    </row>
    <row r="151" spans="1:13" ht="12.75" x14ac:dyDescent="0.2">
      <c r="A151" s="176"/>
      <c r="B151" s="139"/>
      <c r="C151" s="139"/>
      <c r="D151" s="139"/>
      <c r="E151" s="139"/>
      <c r="F151" s="139"/>
      <c r="G151" s="139"/>
      <c r="H151" s="139"/>
      <c r="I151" s="139"/>
      <c r="J151" s="139"/>
      <c r="K151" s="139"/>
      <c r="L151" s="139"/>
      <c r="M151" s="139"/>
    </row>
    <row r="152" spans="1:13" ht="12.75" x14ac:dyDescent="0.2">
      <c r="A152" s="176"/>
      <c r="B152" s="139"/>
      <c r="C152" s="139"/>
      <c r="D152" s="139"/>
      <c r="E152" s="139"/>
      <c r="F152" s="139"/>
      <c r="G152" s="139"/>
      <c r="H152" s="139"/>
      <c r="I152" s="139"/>
      <c r="J152" s="139"/>
      <c r="K152" s="139"/>
      <c r="L152" s="139"/>
      <c r="M152" s="139"/>
    </row>
    <row r="153" spans="1:13" ht="12.75" x14ac:dyDescent="0.2">
      <c r="A153" s="176"/>
      <c r="B153" s="139"/>
      <c r="C153" s="139"/>
      <c r="D153" s="139"/>
      <c r="E153" s="139"/>
      <c r="F153" s="139"/>
      <c r="G153" s="139"/>
      <c r="H153" s="139"/>
      <c r="I153" s="139"/>
      <c r="J153" s="139"/>
      <c r="K153" s="139"/>
      <c r="L153" s="139"/>
      <c r="M153" s="139"/>
    </row>
    <row r="154" spans="1:13" ht="12.75" x14ac:dyDescent="0.2">
      <c r="A154" s="176"/>
      <c r="B154" s="139"/>
      <c r="C154" s="139"/>
      <c r="D154" s="139"/>
      <c r="E154" s="139"/>
      <c r="F154" s="139"/>
      <c r="G154" s="139"/>
      <c r="H154" s="139"/>
      <c r="I154" s="139"/>
      <c r="J154" s="139"/>
      <c r="K154" s="139"/>
      <c r="L154" s="139"/>
      <c r="M154" s="139"/>
    </row>
    <row r="155" spans="1:13" ht="12.75" x14ac:dyDescent="0.2">
      <c r="A155" s="176"/>
      <c r="B155" s="139"/>
      <c r="C155" s="139"/>
      <c r="D155" s="139"/>
      <c r="E155" s="139"/>
      <c r="F155" s="139"/>
      <c r="G155" s="139"/>
      <c r="H155" s="139"/>
      <c r="I155" s="139"/>
      <c r="J155" s="139"/>
      <c r="K155" s="139"/>
      <c r="L155" s="139"/>
      <c r="M155" s="139"/>
    </row>
    <row r="156" spans="1:13" ht="12.75" x14ac:dyDescent="0.2">
      <c r="A156" s="176"/>
      <c r="B156" s="139"/>
      <c r="C156" s="139"/>
      <c r="D156" s="139"/>
      <c r="E156" s="139"/>
      <c r="F156" s="139"/>
      <c r="G156" s="139"/>
      <c r="H156" s="139"/>
      <c r="I156" s="139"/>
      <c r="J156" s="139"/>
      <c r="K156" s="139"/>
      <c r="L156" s="139"/>
      <c r="M156" s="139"/>
    </row>
    <row r="157" spans="1:13" ht="12.75" x14ac:dyDescent="0.2">
      <c r="A157" s="176"/>
      <c r="B157" s="139"/>
      <c r="C157" s="139"/>
      <c r="D157" s="139"/>
      <c r="E157" s="139"/>
      <c r="F157" s="139"/>
      <c r="G157" s="139"/>
      <c r="H157" s="139"/>
      <c r="I157" s="139"/>
      <c r="J157" s="139"/>
      <c r="K157" s="139"/>
      <c r="L157" s="139"/>
      <c r="M157" s="139"/>
    </row>
    <row r="158" spans="1:13" ht="12.75" x14ac:dyDescent="0.2">
      <c r="A158" s="176"/>
      <c r="B158" s="139"/>
      <c r="C158" s="139"/>
      <c r="D158" s="139"/>
      <c r="E158" s="139"/>
      <c r="F158" s="139"/>
      <c r="G158" s="139"/>
      <c r="H158" s="139"/>
      <c r="I158" s="139"/>
      <c r="J158" s="139"/>
      <c r="K158" s="139"/>
      <c r="L158" s="139"/>
      <c r="M158" s="139"/>
    </row>
    <row r="159" spans="1:13" ht="12.75" x14ac:dyDescent="0.2">
      <c r="A159" s="176"/>
      <c r="B159" s="139"/>
      <c r="C159" s="139"/>
      <c r="D159" s="139"/>
      <c r="E159" s="139"/>
      <c r="F159" s="139"/>
      <c r="G159" s="139"/>
      <c r="H159" s="139"/>
      <c r="I159" s="139"/>
      <c r="J159" s="139"/>
      <c r="K159" s="139"/>
      <c r="L159" s="139"/>
      <c r="M159" s="139"/>
    </row>
    <row r="160" spans="1:13" ht="12.75" x14ac:dyDescent="0.2">
      <c r="A160" s="176"/>
      <c r="B160" s="139"/>
      <c r="C160" s="139"/>
      <c r="D160" s="139"/>
      <c r="E160" s="139"/>
      <c r="F160" s="139"/>
      <c r="G160" s="139"/>
      <c r="H160" s="139"/>
      <c r="I160" s="139"/>
      <c r="J160" s="139"/>
      <c r="K160" s="139"/>
      <c r="L160" s="139"/>
      <c r="M160" s="139"/>
    </row>
    <row r="161" spans="1:13" ht="12.75" x14ac:dyDescent="0.2">
      <c r="A161" s="176"/>
      <c r="B161" s="139"/>
      <c r="C161" s="139"/>
      <c r="D161" s="139"/>
      <c r="E161" s="139"/>
      <c r="F161" s="139"/>
      <c r="G161" s="139"/>
      <c r="H161" s="139"/>
      <c r="I161" s="139"/>
      <c r="J161" s="139"/>
      <c r="K161" s="139"/>
      <c r="L161" s="139"/>
      <c r="M161" s="139"/>
    </row>
    <row r="162" spans="1:13" ht="12.75" x14ac:dyDescent="0.2">
      <c r="A162" s="176"/>
      <c r="B162" s="139"/>
      <c r="C162" s="139"/>
      <c r="D162" s="139"/>
      <c r="E162" s="139"/>
      <c r="F162" s="139"/>
      <c r="G162" s="139"/>
      <c r="H162" s="139"/>
      <c r="I162" s="139"/>
      <c r="J162" s="139"/>
      <c r="K162" s="139"/>
      <c r="L162" s="139"/>
      <c r="M162" s="139"/>
    </row>
    <row r="163" spans="1:13" ht="12.75" x14ac:dyDescent="0.2">
      <c r="A163" s="176"/>
      <c r="B163" s="139"/>
      <c r="C163" s="139"/>
      <c r="D163" s="139"/>
      <c r="E163" s="139"/>
      <c r="F163" s="139"/>
      <c r="G163" s="139"/>
      <c r="H163" s="139"/>
      <c r="I163" s="139"/>
      <c r="J163" s="139"/>
      <c r="K163" s="139"/>
      <c r="L163" s="139"/>
      <c r="M163" s="139"/>
    </row>
    <row r="164" spans="1:13" ht="12.75" x14ac:dyDescent="0.2">
      <c r="A164" s="176"/>
      <c r="B164" s="139"/>
      <c r="C164" s="139"/>
      <c r="D164" s="139"/>
      <c r="E164" s="139"/>
      <c r="F164" s="139"/>
      <c r="G164" s="139"/>
      <c r="H164" s="139"/>
      <c r="I164" s="139"/>
      <c r="J164" s="139"/>
      <c r="K164" s="139"/>
      <c r="L164" s="139"/>
      <c r="M164" s="139"/>
    </row>
    <row r="165" spans="1:13" ht="12.75" x14ac:dyDescent="0.2">
      <c r="A165" s="176"/>
      <c r="B165" s="139"/>
      <c r="C165" s="139"/>
      <c r="D165" s="139"/>
      <c r="E165" s="139"/>
      <c r="F165" s="139"/>
      <c r="G165" s="139"/>
      <c r="H165" s="139"/>
      <c r="I165" s="139"/>
      <c r="J165" s="139"/>
      <c r="K165" s="139"/>
      <c r="L165" s="139"/>
      <c r="M165" s="139"/>
    </row>
    <row r="166" spans="1:13" ht="12.75" x14ac:dyDescent="0.2">
      <c r="A166" s="176"/>
      <c r="B166" s="139"/>
      <c r="C166" s="139"/>
      <c r="D166" s="139"/>
      <c r="E166" s="139"/>
      <c r="F166" s="139"/>
      <c r="G166" s="139"/>
      <c r="H166" s="139"/>
      <c r="I166" s="139"/>
      <c r="J166" s="139"/>
      <c r="K166" s="139"/>
      <c r="L166" s="139"/>
      <c r="M166" s="139"/>
    </row>
    <row r="167" spans="1:13" ht="12.75" x14ac:dyDescent="0.2">
      <c r="A167" s="176"/>
      <c r="B167" s="139"/>
      <c r="C167" s="139"/>
      <c r="D167" s="139"/>
      <c r="E167" s="139"/>
      <c r="F167" s="139"/>
      <c r="G167" s="139"/>
      <c r="H167" s="139"/>
      <c r="I167" s="139"/>
      <c r="J167" s="139"/>
      <c r="K167" s="139"/>
      <c r="L167" s="139"/>
      <c r="M167" s="139"/>
    </row>
    <row r="168" spans="1:13" ht="12.75" x14ac:dyDescent="0.2">
      <c r="A168" s="176"/>
      <c r="B168" s="139"/>
      <c r="C168" s="139"/>
      <c r="D168" s="139"/>
      <c r="E168" s="139"/>
      <c r="F168" s="139"/>
      <c r="G168" s="139"/>
      <c r="H168" s="139"/>
      <c r="I168" s="139"/>
      <c r="J168" s="139"/>
      <c r="K168" s="139"/>
      <c r="L168" s="139"/>
      <c r="M168" s="139"/>
    </row>
    <row r="169" spans="1:13" ht="12.75" x14ac:dyDescent="0.2">
      <c r="A169" s="176"/>
      <c r="B169" s="139"/>
      <c r="C169" s="139"/>
      <c r="D169" s="139"/>
      <c r="E169" s="139"/>
      <c r="F169" s="139"/>
      <c r="G169" s="139"/>
      <c r="H169" s="139"/>
      <c r="I169" s="139"/>
      <c r="J169" s="139"/>
      <c r="K169" s="139"/>
      <c r="L169" s="139"/>
      <c r="M169" s="139"/>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70" zoomScaleSheetLayoutView="70" workbookViewId="0">
      <selection activeCell="I41" sqref="I41"/>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46" t="str">
        <f>'2. паспорт  ТП'!A4:S4</f>
        <v>Год раскрытия информации: 2023 год</v>
      </c>
      <c r="B5" s="246"/>
      <c r="C5" s="246"/>
      <c r="D5" s="246"/>
      <c r="E5" s="246"/>
      <c r="F5" s="246"/>
      <c r="G5" s="246"/>
      <c r="H5" s="246"/>
      <c r="I5" s="246"/>
      <c r="J5" s="246"/>
      <c r="K5" s="246"/>
      <c r="L5" s="246"/>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0" t="s">
        <v>7</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x14ac:dyDescent="0.25">
      <c r="A9" s="253" t="str">
        <f>'1. паспорт местоположение'!A9:C9</f>
        <v>Акционерное общество "Россети Янтарь"</v>
      </c>
      <c r="B9" s="253"/>
      <c r="C9" s="253"/>
      <c r="D9" s="253"/>
      <c r="E9" s="253"/>
      <c r="F9" s="253"/>
      <c r="G9" s="253"/>
      <c r="H9" s="253"/>
      <c r="I9" s="253"/>
      <c r="J9" s="253"/>
      <c r="K9" s="253"/>
      <c r="L9" s="253"/>
    </row>
    <row r="10" spans="1:44" x14ac:dyDescent="0.25">
      <c r="A10" s="247" t="s">
        <v>6</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x14ac:dyDescent="0.25">
      <c r="A12" s="253" t="str">
        <f>'1. паспорт местоположение'!A12:C12</f>
        <v>M_92-26-23</v>
      </c>
      <c r="B12" s="253"/>
      <c r="C12" s="253"/>
      <c r="D12" s="253"/>
      <c r="E12" s="253"/>
      <c r="F12" s="253"/>
      <c r="G12" s="253"/>
      <c r="H12" s="253"/>
      <c r="I12" s="253"/>
      <c r="J12" s="253"/>
      <c r="K12" s="253"/>
      <c r="L12" s="253"/>
    </row>
    <row r="13" spans="1:44" x14ac:dyDescent="0.25">
      <c r="A13" s="247" t="s">
        <v>5</v>
      </c>
      <c r="B13" s="247"/>
      <c r="C13" s="247"/>
      <c r="D13" s="247"/>
      <c r="E13" s="247"/>
      <c r="F13" s="247"/>
      <c r="G13" s="247"/>
      <c r="H13" s="247"/>
      <c r="I13" s="247"/>
      <c r="J13" s="247"/>
      <c r="K13" s="247"/>
      <c r="L13" s="247"/>
    </row>
    <row r="14" spans="1:44" ht="18.75" x14ac:dyDescent="0.25">
      <c r="A14" s="256"/>
      <c r="B14" s="256"/>
      <c r="C14" s="256"/>
      <c r="D14" s="256"/>
      <c r="E14" s="256"/>
      <c r="F14" s="256"/>
      <c r="G14" s="256"/>
      <c r="H14" s="256"/>
      <c r="I14" s="256"/>
      <c r="J14" s="256"/>
      <c r="K14" s="256"/>
      <c r="L14" s="256"/>
    </row>
    <row r="15" spans="1:44" x14ac:dyDescent="0.25">
      <c r="A15" s="253"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3"/>
      <c r="C15" s="253"/>
      <c r="D15" s="253"/>
      <c r="E15" s="253"/>
      <c r="F15" s="253"/>
      <c r="G15" s="253"/>
      <c r="H15" s="253"/>
      <c r="I15" s="253"/>
      <c r="J15" s="253"/>
      <c r="K15" s="253"/>
      <c r="L15" s="253"/>
    </row>
    <row r="16" spans="1:44" x14ac:dyDescent="0.25">
      <c r="A16" s="247" t="s">
        <v>4</v>
      </c>
      <c r="B16" s="247"/>
      <c r="C16" s="247"/>
      <c r="D16" s="247"/>
      <c r="E16" s="247"/>
      <c r="F16" s="247"/>
      <c r="G16" s="247"/>
      <c r="H16" s="247"/>
      <c r="I16" s="247"/>
      <c r="J16" s="247"/>
      <c r="K16" s="247"/>
      <c r="L16" s="247"/>
    </row>
    <row r="17" spans="1:12" ht="15.75" customHeight="1" x14ac:dyDescent="0.25">
      <c r="L17" s="81"/>
    </row>
    <row r="18" spans="1:12" x14ac:dyDescent="0.25">
      <c r="K18" s="6"/>
    </row>
    <row r="19" spans="1:12" ht="15.75" customHeight="1" x14ac:dyDescent="0.25">
      <c r="A19" s="299" t="s">
        <v>453</v>
      </c>
      <c r="B19" s="299"/>
      <c r="C19" s="299"/>
      <c r="D19" s="299"/>
      <c r="E19" s="299"/>
      <c r="F19" s="299"/>
      <c r="G19" s="299"/>
      <c r="H19" s="299"/>
      <c r="I19" s="299"/>
      <c r="J19" s="299"/>
      <c r="K19" s="299"/>
      <c r="L19" s="299"/>
    </row>
    <row r="20" spans="1:12" x14ac:dyDescent="0.25">
      <c r="A20" s="86"/>
      <c r="B20" s="86"/>
      <c r="C20" s="10"/>
      <c r="D20" s="10"/>
      <c r="E20" s="10"/>
      <c r="F20" s="10"/>
      <c r="G20" s="10"/>
      <c r="H20" s="10"/>
      <c r="I20" s="10"/>
      <c r="J20" s="10"/>
      <c r="K20" s="10"/>
      <c r="L20" s="10"/>
    </row>
    <row r="21" spans="1:12" ht="28.5" customHeight="1" x14ac:dyDescent="0.25">
      <c r="A21" s="300" t="s">
        <v>216</v>
      </c>
      <c r="B21" s="300" t="s">
        <v>215</v>
      </c>
      <c r="C21" s="306" t="s">
        <v>385</v>
      </c>
      <c r="D21" s="306"/>
      <c r="E21" s="306"/>
      <c r="F21" s="306"/>
      <c r="G21" s="306"/>
      <c r="H21" s="306"/>
      <c r="I21" s="301" t="s">
        <v>214</v>
      </c>
      <c r="J21" s="303" t="s">
        <v>387</v>
      </c>
      <c r="K21" s="300" t="s">
        <v>213</v>
      </c>
      <c r="L21" s="302" t="s">
        <v>386</v>
      </c>
    </row>
    <row r="22" spans="1:12" ht="58.5" customHeight="1" x14ac:dyDescent="0.25">
      <c r="A22" s="300"/>
      <c r="B22" s="300"/>
      <c r="C22" s="300" t="s">
        <v>562</v>
      </c>
      <c r="D22" s="300"/>
      <c r="E22" s="300" t="s">
        <v>9</v>
      </c>
      <c r="F22" s="300"/>
      <c r="G22" s="300" t="s">
        <v>563</v>
      </c>
      <c r="H22" s="300"/>
      <c r="I22" s="301"/>
      <c r="J22" s="304"/>
      <c r="K22" s="300"/>
      <c r="L22" s="302"/>
    </row>
    <row r="23" spans="1:12" x14ac:dyDescent="0.25">
      <c r="A23" s="300"/>
      <c r="B23" s="300"/>
      <c r="C23" s="27" t="s">
        <v>212</v>
      </c>
      <c r="D23" s="27" t="s">
        <v>211</v>
      </c>
      <c r="E23" s="27" t="s">
        <v>212</v>
      </c>
      <c r="F23" s="27" t="s">
        <v>211</v>
      </c>
      <c r="G23" s="27" t="s">
        <v>212</v>
      </c>
      <c r="H23" s="27" t="s">
        <v>211</v>
      </c>
      <c r="I23" s="301"/>
      <c r="J23" s="305"/>
      <c r="K23" s="300"/>
      <c r="L23" s="302"/>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210</v>
      </c>
      <c r="C25" s="95"/>
      <c r="D25" s="26"/>
      <c r="E25" s="26"/>
      <c r="F25" s="26"/>
      <c r="G25" s="26"/>
      <c r="H25" s="26"/>
      <c r="I25" s="26"/>
      <c r="J25" s="26"/>
      <c r="K25" s="25"/>
      <c r="L25" s="136"/>
    </row>
    <row r="26" spans="1:12" ht="21.75" customHeight="1" x14ac:dyDescent="0.25">
      <c r="A26" s="27" t="s">
        <v>209</v>
      </c>
      <c r="B26" s="96" t="s">
        <v>392</v>
      </c>
      <c r="C26" s="97" t="s">
        <v>500</v>
      </c>
      <c r="D26" s="97" t="s">
        <v>500</v>
      </c>
      <c r="E26" s="97" t="s">
        <v>500</v>
      </c>
      <c r="F26" s="97" t="s">
        <v>500</v>
      </c>
      <c r="G26" s="97" t="s">
        <v>500</v>
      </c>
      <c r="H26" s="97" t="s">
        <v>500</v>
      </c>
      <c r="I26" s="97"/>
      <c r="J26" s="77"/>
      <c r="K26" s="77"/>
      <c r="L26" s="77"/>
    </row>
    <row r="27" spans="1:12" s="11" customFormat="1" ht="39" customHeight="1" x14ac:dyDescent="0.25">
      <c r="A27" s="27" t="s">
        <v>208</v>
      </c>
      <c r="B27" s="96" t="s">
        <v>394</v>
      </c>
      <c r="C27" s="97" t="s">
        <v>500</v>
      </c>
      <c r="D27" s="97" t="s">
        <v>500</v>
      </c>
      <c r="E27" s="97" t="s">
        <v>500</v>
      </c>
      <c r="F27" s="97" t="s">
        <v>500</v>
      </c>
      <c r="G27" s="97" t="s">
        <v>500</v>
      </c>
      <c r="H27" s="97" t="s">
        <v>500</v>
      </c>
      <c r="I27" s="97"/>
      <c r="J27" s="77"/>
      <c r="K27" s="77"/>
      <c r="L27" s="77"/>
    </row>
    <row r="28" spans="1:12" s="11" customFormat="1" ht="70.5" customHeight="1" x14ac:dyDescent="0.25">
      <c r="A28" s="27" t="s">
        <v>393</v>
      </c>
      <c r="B28" s="96" t="s">
        <v>398</v>
      </c>
      <c r="C28" s="97" t="s">
        <v>500</v>
      </c>
      <c r="D28" s="97" t="s">
        <v>500</v>
      </c>
      <c r="E28" s="97" t="s">
        <v>500</v>
      </c>
      <c r="F28" s="97" t="s">
        <v>500</v>
      </c>
      <c r="G28" s="97" t="s">
        <v>500</v>
      </c>
      <c r="H28" s="97" t="s">
        <v>500</v>
      </c>
      <c r="I28" s="97"/>
      <c r="J28" s="77"/>
      <c r="K28" s="77"/>
      <c r="L28" s="77"/>
    </row>
    <row r="29" spans="1:12" s="11" customFormat="1" ht="54" customHeight="1" x14ac:dyDescent="0.25">
      <c r="A29" s="27" t="s">
        <v>207</v>
      </c>
      <c r="B29" s="96" t="s">
        <v>397</v>
      </c>
      <c r="C29" s="97" t="s">
        <v>500</v>
      </c>
      <c r="D29" s="97" t="s">
        <v>500</v>
      </c>
      <c r="E29" s="97" t="s">
        <v>500</v>
      </c>
      <c r="F29" s="97" t="s">
        <v>500</v>
      </c>
      <c r="G29" s="97" t="s">
        <v>500</v>
      </c>
      <c r="H29" s="97" t="s">
        <v>500</v>
      </c>
      <c r="I29" s="97"/>
      <c r="J29" s="77"/>
      <c r="K29" s="77"/>
      <c r="L29" s="77"/>
    </row>
    <row r="30" spans="1:12" s="11" customFormat="1" ht="42" customHeight="1" x14ac:dyDescent="0.25">
      <c r="A30" s="27" t="s">
        <v>206</v>
      </c>
      <c r="B30" s="96" t="s">
        <v>399</v>
      </c>
      <c r="C30" s="97" t="s">
        <v>500</v>
      </c>
      <c r="D30" s="97" t="s">
        <v>500</v>
      </c>
      <c r="E30" s="97" t="s">
        <v>500</v>
      </c>
      <c r="F30" s="97" t="s">
        <v>500</v>
      </c>
      <c r="G30" s="97" t="s">
        <v>500</v>
      </c>
      <c r="H30" s="97" t="s">
        <v>500</v>
      </c>
      <c r="I30" s="97"/>
      <c r="J30" s="77"/>
      <c r="K30" s="77"/>
      <c r="L30" s="77"/>
    </row>
    <row r="31" spans="1:12" s="11" customFormat="1" ht="37.5" customHeight="1" x14ac:dyDescent="0.25">
      <c r="A31" s="27" t="s">
        <v>205</v>
      </c>
      <c r="B31" s="98" t="s">
        <v>395</v>
      </c>
      <c r="C31" s="97" t="s">
        <v>500</v>
      </c>
      <c r="D31" s="97" t="s">
        <v>500</v>
      </c>
      <c r="E31" s="97" t="s">
        <v>500</v>
      </c>
      <c r="F31" s="97" t="s">
        <v>500</v>
      </c>
      <c r="G31" s="97" t="s">
        <v>500</v>
      </c>
      <c r="H31" s="97" t="s">
        <v>500</v>
      </c>
      <c r="I31" s="97"/>
      <c r="J31" s="77"/>
      <c r="K31" s="77"/>
      <c r="L31" s="77"/>
    </row>
    <row r="32" spans="1:12" s="11" customFormat="1" ht="31.5" x14ac:dyDescent="0.25">
      <c r="A32" s="27" t="s">
        <v>203</v>
      </c>
      <c r="B32" s="98" t="s">
        <v>400</v>
      </c>
      <c r="C32" s="97" t="s">
        <v>500</v>
      </c>
      <c r="D32" s="97" t="s">
        <v>500</v>
      </c>
      <c r="E32" s="97" t="s">
        <v>500</v>
      </c>
      <c r="F32" s="97" t="s">
        <v>500</v>
      </c>
      <c r="G32" s="97" t="s">
        <v>500</v>
      </c>
      <c r="H32" s="97" t="s">
        <v>500</v>
      </c>
      <c r="I32" s="97"/>
      <c r="J32" s="77"/>
      <c r="K32" s="77"/>
      <c r="L32" s="77"/>
    </row>
    <row r="33" spans="1:12" s="11" customFormat="1" ht="37.5" customHeight="1" x14ac:dyDescent="0.25">
      <c r="A33" s="27" t="s">
        <v>411</v>
      </c>
      <c r="B33" s="98" t="s">
        <v>328</v>
      </c>
      <c r="C33" s="97" t="s">
        <v>500</v>
      </c>
      <c r="D33" s="97" t="s">
        <v>500</v>
      </c>
      <c r="E33" s="97" t="s">
        <v>500</v>
      </c>
      <c r="F33" s="97" t="s">
        <v>500</v>
      </c>
      <c r="G33" s="97" t="s">
        <v>500</v>
      </c>
      <c r="H33" s="97" t="s">
        <v>500</v>
      </c>
      <c r="I33" s="97"/>
      <c r="J33" s="77"/>
      <c r="K33" s="77"/>
      <c r="L33" s="77"/>
    </row>
    <row r="34" spans="1:12" s="11" customFormat="1" ht="47.25" customHeight="1" x14ac:dyDescent="0.25">
      <c r="A34" s="27" t="s">
        <v>412</v>
      </c>
      <c r="B34" s="98" t="s">
        <v>404</v>
      </c>
      <c r="C34" s="97" t="s">
        <v>500</v>
      </c>
      <c r="D34" s="97" t="s">
        <v>500</v>
      </c>
      <c r="E34" s="97" t="s">
        <v>500</v>
      </c>
      <c r="F34" s="97" t="s">
        <v>500</v>
      </c>
      <c r="G34" s="97" t="s">
        <v>500</v>
      </c>
      <c r="H34" s="97" t="s">
        <v>500</v>
      </c>
      <c r="I34" s="97"/>
      <c r="J34" s="77"/>
      <c r="K34" s="77"/>
      <c r="L34" s="77"/>
    </row>
    <row r="35" spans="1:12" s="11" customFormat="1" ht="49.5" customHeight="1" x14ac:dyDescent="0.25">
      <c r="A35" s="27" t="s">
        <v>413</v>
      </c>
      <c r="B35" s="98" t="s">
        <v>204</v>
      </c>
      <c r="C35" s="97" t="s">
        <v>500</v>
      </c>
      <c r="D35" s="97" t="s">
        <v>500</v>
      </c>
      <c r="E35" s="97" t="s">
        <v>500</v>
      </c>
      <c r="F35" s="97" t="s">
        <v>500</v>
      </c>
      <c r="G35" s="97" t="s">
        <v>500</v>
      </c>
      <c r="H35" s="97" t="s">
        <v>500</v>
      </c>
      <c r="I35" s="97"/>
      <c r="J35" s="77"/>
      <c r="K35" s="77"/>
      <c r="L35" s="77"/>
    </row>
    <row r="36" spans="1:12" ht="37.5" customHeight="1" x14ac:dyDescent="0.25">
      <c r="A36" s="27" t="s">
        <v>414</v>
      </c>
      <c r="B36" s="98" t="s">
        <v>396</v>
      </c>
      <c r="C36" s="97" t="s">
        <v>500</v>
      </c>
      <c r="D36" s="97" t="s">
        <v>500</v>
      </c>
      <c r="E36" s="97" t="s">
        <v>500</v>
      </c>
      <c r="F36" s="97" t="s">
        <v>500</v>
      </c>
      <c r="G36" s="97" t="s">
        <v>500</v>
      </c>
      <c r="H36" s="97" t="s">
        <v>500</v>
      </c>
      <c r="I36" s="97"/>
      <c r="J36" s="77"/>
      <c r="K36" s="77"/>
      <c r="L36" s="77"/>
    </row>
    <row r="37" spans="1:12" x14ac:dyDescent="0.25">
      <c r="A37" s="27" t="s">
        <v>415</v>
      </c>
      <c r="B37" s="98" t="s">
        <v>202</v>
      </c>
      <c r="C37" s="97" t="s">
        <v>500</v>
      </c>
      <c r="D37" s="97" t="s">
        <v>500</v>
      </c>
      <c r="E37" s="97" t="s">
        <v>500</v>
      </c>
      <c r="F37" s="97" t="s">
        <v>500</v>
      </c>
      <c r="G37" s="97" t="s">
        <v>500</v>
      </c>
      <c r="H37" s="97" t="s">
        <v>500</v>
      </c>
      <c r="I37" s="97"/>
      <c r="J37" s="77"/>
      <c r="K37" s="77"/>
      <c r="L37" s="77"/>
    </row>
    <row r="38" spans="1:12" x14ac:dyDescent="0.25">
      <c r="A38" s="27" t="s">
        <v>416</v>
      </c>
      <c r="B38" s="95" t="s">
        <v>201</v>
      </c>
      <c r="C38" s="25"/>
      <c r="D38" s="25"/>
      <c r="E38" s="25"/>
      <c r="F38" s="25"/>
      <c r="G38" s="25"/>
      <c r="H38" s="25"/>
      <c r="I38" s="25"/>
      <c r="J38" s="77"/>
      <c r="K38" s="77"/>
      <c r="L38" s="77"/>
    </row>
    <row r="39" spans="1:12" ht="63" x14ac:dyDescent="0.25">
      <c r="A39" s="27">
        <v>2</v>
      </c>
      <c r="B39" s="98" t="s">
        <v>401</v>
      </c>
      <c r="C39" s="97" t="s">
        <v>500</v>
      </c>
      <c r="D39" s="97" t="s">
        <v>500</v>
      </c>
      <c r="E39" s="97" t="s">
        <v>500</v>
      </c>
      <c r="F39" s="97" t="s">
        <v>500</v>
      </c>
      <c r="G39" s="97" t="s">
        <v>500</v>
      </c>
      <c r="H39" s="97" t="s">
        <v>500</v>
      </c>
      <c r="I39" s="97"/>
      <c r="J39" s="77"/>
      <c r="K39" s="77"/>
      <c r="L39" s="77"/>
    </row>
    <row r="40" spans="1:12" ht="33.75" customHeight="1" x14ac:dyDescent="0.25">
      <c r="A40" s="27" t="s">
        <v>200</v>
      </c>
      <c r="B40" s="98" t="s">
        <v>403</v>
      </c>
      <c r="C40" s="137">
        <v>44936</v>
      </c>
      <c r="D40" s="137">
        <v>45016</v>
      </c>
      <c r="E40" s="137">
        <v>44805</v>
      </c>
      <c r="F40" s="137">
        <v>44805</v>
      </c>
      <c r="G40" s="137">
        <v>44936</v>
      </c>
      <c r="H40" s="137">
        <v>45016</v>
      </c>
      <c r="I40" s="97">
        <v>100</v>
      </c>
      <c r="J40" s="77"/>
      <c r="K40" s="77"/>
      <c r="L40" s="77"/>
    </row>
    <row r="41" spans="1:12" ht="63" customHeight="1" x14ac:dyDescent="0.25">
      <c r="A41" s="27" t="s">
        <v>199</v>
      </c>
      <c r="B41" s="95" t="s">
        <v>483</v>
      </c>
      <c r="C41" s="25"/>
      <c r="D41" s="25"/>
      <c r="E41" s="25"/>
      <c r="F41" s="25"/>
      <c r="G41" s="25"/>
      <c r="H41" s="25"/>
      <c r="I41" s="25"/>
      <c r="J41" s="77"/>
      <c r="K41" s="77"/>
      <c r="L41" s="77"/>
    </row>
    <row r="42" spans="1:12" ht="58.5" customHeight="1" x14ac:dyDescent="0.25">
      <c r="A42" s="27">
        <v>3</v>
      </c>
      <c r="B42" s="98" t="s">
        <v>402</v>
      </c>
      <c r="C42" s="97" t="s">
        <v>500</v>
      </c>
      <c r="D42" s="97" t="s">
        <v>500</v>
      </c>
      <c r="E42" s="97"/>
      <c r="F42" s="97"/>
      <c r="G42" s="97" t="s">
        <v>500</v>
      </c>
      <c r="H42" s="97" t="s">
        <v>500</v>
      </c>
      <c r="I42" s="97"/>
      <c r="J42" s="77"/>
      <c r="K42" s="77"/>
      <c r="L42" s="77"/>
    </row>
    <row r="43" spans="1:12" ht="34.5" customHeight="1" x14ac:dyDescent="0.25">
      <c r="A43" s="27" t="s">
        <v>198</v>
      </c>
      <c r="B43" s="98" t="s">
        <v>196</v>
      </c>
      <c r="C43" s="137">
        <v>45200</v>
      </c>
      <c r="D43" s="137">
        <v>45291</v>
      </c>
      <c r="E43" s="137"/>
      <c r="F43" s="137"/>
      <c r="G43" s="137">
        <v>45200</v>
      </c>
      <c r="H43" s="137">
        <v>45291</v>
      </c>
      <c r="I43" s="97"/>
      <c r="J43" s="77"/>
      <c r="K43" s="77"/>
      <c r="L43" s="77"/>
    </row>
    <row r="44" spans="1:12" ht="24.75" customHeight="1" x14ac:dyDescent="0.25">
      <c r="A44" s="27" t="s">
        <v>197</v>
      </c>
      <c r="B44" s="98" t="s">
        <v>194</v>
      </c>
      <c r="C44" s="97" t="s">
        <v>500</v>
      </c>
      <c r="D44" s="97" t="s">
        <v>500</v>
      </c>
      <c r="E44" s="97"/>
      <c r="F44" s="97"/>
      <c r="G44" s="97" t="s">
        <v>500</v>
      </c>
      <c r="H44" s="97" t="s">
        <v>500</v>
      </c>
      <c r="I44" s="97"/>
      <c r="J44" s="77"/>
      <c r="K44" s="77"/>
      <c r="L44" s="77"/>
    </row>
    <row r="45" spans="1:12" ht="90.75" customHeight="1" x14ac:dyDescent="0.25">
      <c r="A45" s="27" t="s">
        <v>195</v>
      </c>
      <c r="B45" s="98" t="s">
        <v>407</v>
      </c>
      <c r="C45" s="97" t="s">
        <v>500</v>
      </c>
      <c r="D45" s="97" t="s">
        <v>500</v>
      </c>
      <c r="E45" s="97"/>
      <c r="F45" s="97"/>
      <c r="G45" s="97" t="s">
        <v>500</v>
      </c>
      <c r="H45" s="97" t="s">
        <v>500</v>
      </c>
      <c r="I45" s="97"/>
      <c r="J45" s="77"/>
      <c r="K45" s="77"/>
      <c r="L45" s="77"/>
    </row>
    <row r="46" spans="1:12" ht="167.25" customHeight="1" x14ac:dyDescent="0.25">
      <c r="A46" s="27" t="s">
        <v>193</v>
      </c>
      <c r="B46" s="98" t="s">
        <v>405</v>
      </c>
      <c r="C46" s="97" t="s">
        <v>500</v>
      </c>
      <c r="D46" s="97" t="s">
        <v>500</v>
      </c>
      <c r="E46" s="97"/>
      <c r="F46" s="97"/>
      <c r="G46" s="97" t="s">
        <v>500</v>
      </c>
      <c r="H46" s="97" t="s">
        <v>500</v>
      </c>
      <c r="I46" s="97"/>
      <c r="J46" s="77"/>
      <c r="K46" s="77"/>
      <c r="L46" s="77"/>
    </row>
    <row r="47" spans="1:12" ht="30.75" customHeight="1" x14ac:dyDescent="0.25">
      <c r="A47" s="27" t="s">
        <v>191</v>
      </c>
      <c r="B47" s="98" t="s">
        <v>192</v>
      </c>
      <c r="C47" s="97" t="s">
        <v>500</v>
      </c>
      <c r="D47" s="97" t="s">
        <v>500</v>
      </c>
      <c r="E47" s="97"/>
      <c r="F47" s="97"/>
      <c r="G47" s="97" t="s">
        <v>500</v>
      </c>
      <c r="H47" s="97" t="s">
        <v>500</v>
      </c>
      <c r="I47" s="97"/>
      <c r="J47" s="77"/>
      <c r="K47" s="77"/>
      <c r="L47" s="77"/>
    </row>
    <row r="48" spans="1:12" ht="37.5" customHeight="1" x14ac:dyDescent="0.25">
      <c r="A48" s="27" t="s">
        <v>417</v>
      </c>
      <c r="B48" s="95" t="s">
        <v>190</v>
      </c>
      <c r="C48" s="25"/>
      <c r="D48" s="25"/>
      <c r="E48" s="25"/>
      <c r="F48" s="25"/>
      <c r="G48" s="25"/>
      <c r="H48" s="25"/>
      <c r="I48" s="25"/>
      <c r="J48" s="77"/>
      <c r="K48" s="77"/>
      <c r="L48" s="77"/>
    </row>
    <row r="49" spans="1:12" ht="35.25" customHeight="1" x14ac:dyDescent="0.25">
      <c r="A49" s="27">
        <v>4</v>
      </c>
      <c r="B49" s="98" t="s">
        <v>188</v>
      </c>
      <c r="C49" s="97" t="s">
        <v>500</v>
      </c>
      <c r="D49" s="97" t="s">
        <v>500</v>
      </c>
      <c r="E49" s="97"/>
      <c r="F49" s="97"/>
      <c r="G49" s="97" t="s">
        <v>500</v>
      </c>
      <c r="H49" s="97" t="s">
        <v>500</v>
      </c>
      <c r="I49" s="97"/>
      <c r="J49" s="77"/>
      <c r="K49" s="77"/>
      <c r="L49" s="77"/>
    </row>
    <row r="50" spans="1:12" ht="86.25" customHeight="1" x14ac:dyDescent="0.25">
      <c r="A50" s="27" t="s">
        <v>189</v>
      </c>
      <c r="B50" s="98" t="s">
        <v>406</v>
      </c>
      <c r="C50" s="97" t="s">
        <v>500</v>
      </c>
      <c r="D50" s="97" t="s">
        <v>500</v>
      </c>
      <c r="E50" s="97"/>
      <c r="F50" s="97"/>
      <c r="G50" s="97" t="s">
        <v>500</v>
      </c>
      <c r="H50" s="97" t="s">
        <v>500</v>
      </c>
      <c r="I50" s="97"/>
      <c r="J50" s="77"/>
      <c r="K50" s="77"/>
      <c r="L50" s="77"/>
    </row>
    <row r="51" spans="1:12" ht="77.25" customHeight="1" x14ac:dyDescent="0.25">
      <c r="A51" s="27" t="s">
        <v>187</v>
      </c>
      <c r="B51" s="98" t="s">
        <v>408</v>
      </c>
      <c r="C51" s="97" t="s">
        <v>500</v>
      </c>
      <c r="D51" s="97" t="s">
        <v>500</v>
      </c>
      <c r="E51" s="97"/>
      <c r="F51" s="97"/>
      <c r="G51" s="97" t="s">
        <v>500</v>
      </c>
      <c r="H51" s="97" t="s">
        <v>500</v>
      </c>
      <c r="I51" s="97"/>
      <c r="J51" s="77"/>
      <c r="K51" s="77"/>
      <c r="L51" s="77"/>
    </row>
    <row r="52" spans="1:12" ht="71.25" customHeight="1" x14ac:dyDescent="0.25">
      <c r="A52" s="27" t="s">
        <v>185</v>
      </c>
      <c r="B52" s="98" t="s">
        <v>186</v>
      </c>
      <c r="C52" s="97" t="s">
        <v>500</v>
      </c>
      <c r="D52" s="97" t="s">
        <v>500</v>
      </c>
      <c r="E52" s="97"/>
      <c r="F52" s="97"/>
      <c r="G52" s="97" t="s">
        <v>500</v>
      </c>
      <c r="H52" s="97" t="s">
        <v>500</v>
      </c>
      <c r="I52" s="97"/>
      <c r="J52" s="77"/>
      <c r="K52" s="77"/>
      <c r="L52" s="77"/>
    </row>
    <row r="53" spans="1:12" ht="48" customHeight="1" x14ac:dyDescent="0.25">
      <c r="A53" s="27" t="s">
        <v>183</v>
      </c>
      <c r="B53" s="53" t="s">
        <v>409</v>
      </c>
      <c r="C53" s="137">
        <v>45200</v>
      </c>
      <c r="D53" s="137">
        <v>45291</v>
      </c>
      <c r="E53" s="137"/>
      <c r="F53" s="137"/>
      <c r="G53" s="137">
        <v>45200</v>
      </c>
      <c r="H53" s="137">
        <v>45291</v>
      </c>
      <c r="I53" s="97"/>
      <c r="J53" s="77"/>
      <c r="K53" s="77"/>
      <c r="L53" s="77"/>
    </row>
    <row r="54" spans="1:12" ht="46.5" customHeight="1" x14ac:dyDescent="0.25">
      <c r="A54" s="27" t="s">
        <v>410</v>
      </c>
      <c r="B54" s="98" t="s">
        <v>184</v>
      </c>
      <c r="C54" s="97" t="s">
        <v>500</v>
      </c>
      <c r="D54" s="97" t="s">
        <v>500</v>
      </c>
      <c r="E54" s="97"/>
      <c r="F54" s="97"/>
      <c r="G54" s="97" t="s">
        <v>500</v>
      </c>
      <c r="H54" s="97" t="s">
        <v>500</v>
      </c>
      <c r="I54" s="97"/>
      <c r="J54" s="77"/>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2023-05-03T12:41:07Z</dcterms:modified>
</cp:coreProperties>
</file>